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c\EANA S.E\Maria Eugenia Sanchez - 01. LICITACION (1)\COMPUTO Y PRESUPUESTO\"/>
    </mc:Choice>
  </mc:AlternateContent>
  <bookViews>
    <workbookView xWindow="0" yWindow="0" windowWidth="20496" windowHeight="7620" tabRatio="857"/>
  </bookViews>
  <sheets>
    <sheet name="COMPUTO" sheetId="71" r:id="rId1"/>
    <sheet name="ANALISIS DE PRECIO" sheetId="72" r:id="rId2"/>
    <sheet name="COEF RESUMEN" sheetId="73" r:id="rId3"/>
  </sheets>
  <definedNames>
    <definedName name="_xlnm.Print_Area" localSheetId="0">COMPUTO!$B$1:$J$429</definedName>
    <definedName name="_xlnm.Print_Titles" localSheetId="0">COMPUTO!$1:$10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50" i="71" l="1"/>
  <c r="G349" i="71"/>
  <c r="C420" i="71"/>
  <c r="C419" i="71"/>
  <c r="C418" i="71"/>
  <c r="C417" i="71"/>
  <c r="C416" i="71"/>
  <c r="C415" i="71"/>
  <c r="C414" i="71"/>
  <c r="C413" i="71"/>
  <c r="C412" i="71"/>
  <c r="C411" i="71"/>
  <c r="C410" i="71"/>
  <c r="C409" i="71"/>
  <c r="C408" i="71"/>
  <c r="C407" i="71"/>
  <c r="C406" i="71"/>
  <c r="C405" i="71"/>
  <c r="C404" i="71"/>
  <c r="C403" i="71"/>
  <c r="C402" i="71"/>
  <c r="G44" i="71" l="1"/>
  <c r="E20" i="71"/>
  <c r="F301" i="71"/>
  <c r="G367" i="71" l="1"/>
  <c r="G366" i="71"/>
  <c r="G365" i="71"/>
  <c r="G364" i="71"/>
  <c r="G363" i="71"/>
  <c r="G362" i="71"/>
  <c r="G361" i="71"/>
  <c r="H360" i="71" l="1"/>
  <c r="G359" i="71" l="1"/>
  <c r="G358" i="71"/>
  <c r="H357" i="71" l="1"/>
  <c r="G149" i="71" l="1"/>
  <c r="G146" i="71"/>
  <c r="G131" i="71" l="1"/>
  <c r="G123" i="71"/>
  <c r="G115" i="71"/>
  <c r="G250" i="71" l="1"/>
  <c r="G144" i="71"/>
  <c r="G143" i="71"/>
  <c r="G142" i="71"/>
  <c r="G141" i="71"/>
  <c r="G140" i="71"/>
  <c r="G139" i="71"/>
  <c r="G138" i="71"/>
  <c r="G137" i="71"/>
  <c r="G114" i="71" l="1"/>
  <c r="G106" i="71"/>
  <c r="G107" i="71"/>
  <c r="G108" i="71"/>
  <c r="G109" i="71"/>
  <c r="G110" i="71"/>
  <c r="G111" i="71"/>
  <c r="G112" i="71"/>
  <c r="G113" i="71"/>
  <c r="G118" i="71" l="1"/>
  <c r="G99" i="71"/>
  <c r="G100" i="71"/>
  <c r="G101" i="71"/>
  <c r="G102" i="71"/>
  <c r="G181" i="71" l="1"/>
  <c r="G182" i="71"/>
  <c r="G183" i="71"/>
  <c r="G184" i="71"/>
  <c r="G185" i="71"/>
  <c r="G186" i="71"/>
  <c r="G187" i="71"/>
  <c r="G188" i="71"/>
  <c r="G189" i="71"/>
  <c r="G190" i="71"/>
  <c r="G191" i="71"/>
  <c r="G192" i="71"/>
  <c r="G193" i="71"/>
  <c r="G194" i="71"/>
  <c r="G195" i="71"/>
  <c r="G196" i="71"/>
  <c r="G197" i="71"/>
  <c r="G351" i="71" l="1"/>
  <c r="G352" i="71"/>
  <c r="G353" i="71"/>
  <c r="G293" i="71"/>
  <c r="G292" i="71"/>
  <c r="G291" i="71"/>
  <c r="G290" i="71"/>
  <c r="G289" i="71"/>
  <c r="G288" i="71"/>
  <c r="H348" i="71" l="1"/>
  <c r="G237" i="71"/>
  <c r="G239" i="71"/>
  <c r="G286" i="71"/>
  <c r="G284" i="71"/>
  <c r="G283" i="71"/>
  <c r="G282" i="71"/>
  <c r="G281" i="71"/>
  <c r="G280" i="71"/>
  <c r="G279" i="71"/>
  <c r="G276" i="71"/>
  <c r="G275" i="71"/>
  <c r="G274" i="71"/>
  <c r="G273" i="71"/>
  <c r="G272" i="71"/>
  <c r="G271" i="71"/>
  <c r="G270" i="71"/>
  <c r="G269" i="71"/>
  <c r="G268" i="71"/>
  <c r="G267" i="71"/>
  <c r="G266" i="71"/>
  <c r="G265" i="71"/>
  <c r="G264" i="71"/>
  <c r="G263" i="71"/>
  <c r="G261" i="71"/>
  <c r="G260" i="71"/>
  <c r="G259" i="71"/>
  <c r="G258" i="71"/>
  <c r="G257" i="71"/>
  <c r="G256" i="71"/>
  <c r="G255" i="71"/>
  <c r="G254" i="71"/>
  <c r="G253" i="71"/>
  <c r="G252" i="71"/>
  <c r="G249" i="71"/>
  <c r="G248" i="71"/>
  <c r="G247" i="71"/>
  <c r="G246" i="71"/>
  <c r="G245" i="71"/>
  <c r="G244" i="71"/>
  <c r="G243" i="71"/>
  <c r="G242" i="71"/>
  <c r="G241" i="71"/>
  <c r="G240" i="71"/>
  <c r="G238" i="71"/>
  <c r="G236" i="71"/>
  <c r="G235" i="71"/>
  <c r="G234" i="71"/>
  <c r="G233" i="71"/>
  <c r="G232" i="71"/>
  <c r="G231" i="71"/>
  <c r="G230" i="71"/>
  <c r="G229" i="71"/>
  <c r="G228" i="71"/>
  <c r="G227" i="71"/>
  <c r="G226" i="71"/>
  <c r="G225" i="71"/>
  <c r="G224" i="71"/>
  <c r="G223" i="71"/>
  <c r="G222" i="71"/>
  <c r="G221" i="71"/>
  <c r="G220" i="71"/>
  <c r="G219" i="71"/>
  <c r="G218" i="71"/>
  <c r="G217" i="71"/>
  <c r="G216" i="71"/>
  <c r="G215" i="71"/>
  <c r="G214" i="71"/>
  <c r="G213" i="71"/>
  <c r="G212" i="71"/>
  <c r="G211" i="71"/>
  <c r="G210" i="71"/>
  <c r="G209" i="71"/>
  <c r="G208" i="71"/>
  <c r="G207" i="71"/>
  <c r="G206" i="71"/>
  <c r="G205" i="71"/>
  <c r="G204" i="71"/>
  <c r="G203" i="71"/>
  <c r="G202" i="71"/>
  <c r="G201" i="71"/>
  <c r="G200" i="71"/>
  <c r="G199" i="71"/>
  <c r="G198" i="71"/>
  <c r="G180" i="71"/>
  <c r="G179" i="71"/>
  <c r="E174" i="71"/>
  <c r="H177" i="71" l="1"/>
  <c r="H277" i="71"/>
  <c r="E318" i="71" l="1"/>
  <c r="G80" i="71" l="1"/>
  <c r="G157" i="71" l="1"/>
  <c r="E153" i="71"/>
  <c r="G153" i="71" l="1"/>
  <c r="G319" i="71"/>
  <c r="G49" i="71" l="1"/>
  <c r="G51" i="71"/>
  <c r="G23" i="71" l="1"/>
  <c r="G170" i="71" l="1"/>
  <c r="E164" i="71"/>
  <c r="G164" i="71" s="1"/>
  <c r="G154" i="71"/>
  <c r="G47" i="71" l="1"/>
  <c r="G335" i="71"/>
  <c r="G334" i="71"/>
  <c r="G337" i="71"/>
  <c r="G338" i="71"/>
  <c r="G330" i="71"/>
  <c r="G331" i="71"/>
  <c r="G329" i="71"/>
  <c r="G317" i="71"/>
  <c r="G316" i="71"/>
  <c r="G318" i="71"/>
  <c r="G320" i="71"/>
  <c r="G322" i="71"/>
  <c r="G321" i="71"/>
  <c r="G325" i="71"/>
  <c r="G327" i="71" l="1"/>
  <c r="G328" i="71"/>
  <c r="G333" i="71"/>
  <c r="G326" i="71"/>
  <c r="G347" i="71"/>
  <c r="E57" i="71"/>
  <c r="G57" i="71" s="1"/>
  <c r="G301" i="71"/>
  <c r="G296" i="71" l="1"/>
  <c r="G295" i="71" l="1"/>
  <c r="H294" i="71" s="1"/>
  <c r="G161" i="71" l="1"/>
  <c r="E307" i="71"/>
  <c r="E133" i="71"/>
  <c r="G175" i="71"/>
  <c r="G171" i="71"/>
  <c r="G169" i="71"/>
  <c r="G173" i="71"/>
  <c r="G172" i="71"/>
  <c r="G168" i="71"/>
  <c r="G176" i="71"/>
  <c r="G174" i="71"/>
  <c r="G96" i="71" l="1"/>
  <c r="G98" i="71"/>
  <c r="G97" i="71"/>
  <c r="E120" i="71"/>
  <c r="E121" i="71"/>
  <c r="G121" i="71" s="1"/>
  <c r="E62" i="71"/>
  <c r="E58" i="71"/>
  <c r="E132" i="71"/>
  <c r="E79" i="71"/>
  <c r="E59" i="71"/>
  <c r="E68" i="71"/>
  <c r="E69" i="71"/>
  <c r="E66" i="71"/>
  <c r="E67" i="71" l="1"/>
  <c r="G68" i="71"/>
  <c r="E77" i="71"/>
  <c r="E75" i="71"/>
  <c r="E74" i="71"/>
  <c r="E76" i="71"/>
  <c r="E82" i="71"/>
  <c r="E90" i="71"/>
  <c r="E130" i="71"/>
  <c r="E92" i="71"/>
  <c r="E128" i="71" l="1"/>
  <c r="G130" i="71"/>
  <c r="E64" i="71"/>
  <c r="E63" i="71" s="1"/>
  <c r="G63" i="71" s="1"/>
  <c r="G305" i="71" l="1"/>
  <c r="G304" i="71"/>
  <c r="G303" i="71"/>
  <c r="G50" i="71"/>
  <c r="G21" i="71"/>
  <c r="G75" i="71"/>
  <c r="G76" i="71"/>
  <c r="G77" i="71"/>
  <c r="G78" i="71"/>
  <c r="G79" i="71"/>
  <c r="G91" i="71"/>
  <c r="G59" i="71"/>
  <c r="G69" i="71"/>
  <c r="G67" i="71"/>
  <c r="G134" i="71" l="1"/>
  <c r="G88" i="71"/>
  <c r="G87" i="71"/>
  <c r="G85" i="71"/>
  <c r="G55" i="71"/>
  <c r="G54" i="71"/>
  <c r="G86" i="71"/>
  <c r="G64" i="71" l="1"/>
  <c r="G62" i="71"/>
  <c r="G60" i="71"/>
  <c r="G58" i="71"/>
  <c r="G66" i="71"/>
  <c r="G53" i="71"/>
  <c r="G82" i="71"/>
  <c r="G92" i="71"/>
  <c r="G90" i="71"/>
  <c r="G46" i="71"/>
  <c r="G299" i="71"/>
  <c r="H297" i="71" s="1"/>
  <c r="G74" i="71"/>
  <c r="G28" i="71"/>
  <c r="H83" i="71" l="1"/>
  <c r="G40" i="71"/>
  <c r="G39" i="71"/>
  <c r="G42" i="71"/>
  <c r="G43" i="71"/>
  <c r="G27" i="71"/>
  <c r="G26" i="71"/>
  <c r="G36" i="71"/>
  <c r="G37" i="71"/>
  <c r="G38" i="71"/>
  <c r="G30" i="71"/>
  <c r="G31" i="71"/>
  <c r="G35" i="71" l="1"/>
  <c r="G34" i="71"/>
  <c r="G33" i="71"/>
  <c r="G32" i="71"/>
  <c r="G29" i="71"/>
  <c r="G25" i="71"/>
  <c r="G24" i="71"/>
  <c r="G41" i="71"/>
  <c r="G158" i="71" l="1"/>
  <c r="H371" i="71" l="1"/>
  <c r="G20" i="71"/>
  <c r="G166" i="71" l="1"/>
  <c r="G133" i="71"/>
  <c r="G132" i="71"/>
  <c r="G393" i="71" l="1"/>
  <c r="G392" i="71"/>
  <c r="G391" i="71"/>
  <c r="G390" i="71"/>
  <c r="G389" i="71"/>
  <c r="G386" i="71"/>
  <c r="G385" i="71"/>
  <c r="G384" i="71"/>
  <c r="G356" i="71"/>
  <c r="G355" i="71"/>
  <c r="G165" i="71"/>
  <c r="G163" i="71"/>
  <c r="G160" i="71"/>
  <c r="G159" i="71"/>
  <c r="G156" i="71"/>
  <c r="G155" i="71"/>
  <c r="G152" i="71"/>
  <c r="G150" i="71"/>
  <c r="G147" i="71"/>
  <c r="G345" i="71"/>
  <c r="G346" i="71"/>
  <c r="G344" i="71"/>
  <c r="G341" i="71"/>
  <c r="G340" i="71"/>
  <c r="G336" i="71"/>
  <c r="G324" i="71"/>
  <c r="G342" i="71"/>
  <c r="G315" i="71"/>
  <c r="G309" i="71"/>
  <c r="H308" i="71" s="1"/>
  <c r="G126" i="71"/>
  <c r="G125" i="71"/>
  <c r="G307" i="71"/>
  <c r="H306" i="71" s="1"/>
  <c r="G105" i="71"/>
  <c r="G117" i="71"/>
  <c r="G103" i="71"/>
  <c r="G120" i="71"/>
  <c r="G95" i="71"/>
  <c r="G312" i="71"/>
  <c r="G311" i="71"/>
  <c r="G129" i="71"/>
  <c r="G128" i="71"/>
  <c r="G72" i="71"/>
  <c r="G71" i="71"/>
  <c r="G14" i="71"/>
  <c r="G13" i="71"/>
  <c r="G15" i="71"/>
  <c r="G16" i="71"/>
  <c r="G17" i="71"/>
  <c r="G12" i="71"/>
  <c r="H124" i="71" l="1"/>
  <c r="H18" i="71"/>
  <c r="H368" i="71"/>
  <c r="H387" i="71"/>
  <c r="H423" i="71" s="1"/>
  <c r="H135" i="71"/>
  <c r="H11" i="71"/>
  <c r="H127" i="71"/>
  <c r="H394" i="71"/>
  <c r="H424" i="71" s="1"/>
  <c r="H313" i="71"/>
  <c r="H354" i="71"/>
  <c r="H93" i="71"/>
  <c r="H310" i="71"/>
  <c r="I368" i="71" l="1"/>
  <c r="I364" i="71"/>
  <c r="I365" i="71"/>
  <c r="I359" i="71"/>
  <c r="I352" i="71"/>
  <c r="I362" i="71"/>
  <c r="I366" i="71"/>
  <c r="I358" i="71"/>
  <c r="I353" i="71"/>
  <c r="I363" i="71"/>
  <c r="I367" i="71"/>
  <c r="I350" i="71"/>
  <c r="I361" i="71"/>
  <c r="I351" i="71"/>
  <c r="I292" i="71"/>
  <c r="I288" i="71"/>
  <c r="I276" i="71"/>
  <c r="I280" i="71"/>
  <c r="I289" i="71"/>
  <c r="I281" i="71"/>
  <c r="I290" i="71"/>
  <c r="I282" i="71"/>
  <c r="I291" i="71"/>
  <c r="I283" i="71"/>
  <c r="I284" i="71"/>
  <c r="I293" i="71"/>
  <c r="I279" i="71"/>
  <c r="I286" i="71"/>
  <c r="I360" i="71"/>
  <c r="I44" i="71"/>
  <c r="I146" i="71"/>
  <c r="I149" i="71"/>
  <c r="I115" i="71"/>
  <c r="I138" i="71"/>
  <c r="I139" i="71"/>
  <c r="I141" i="71"/>
  <c r="I143" i="71"/>
  <c r="I144" i="71"/>
  <c r="I140" i="71"/>
  <c r="I142" i="71"/>
  <c r="I113" i="71"/>
  <c r="I107" i="71"/>
  <c r="I106" i="71"/>
  <c r="I111" i="71"/>
  <c r="I109" i="71"/>
  <c r="I114" i="71"/>
  <c r="I112" i="71"/>
  <c r="I110" i="71"/>
  <c r="I108" i="71"/>
  <c r="I102" i="71"/>
  <c r="I118" i="71"/>
  <c r="I100" i="71"/>
  <c r="I101" i="71"/>
  <c r="I99" i="71"/>
  <c r="I239" i="71"/>
  <c r="I274" i="71"/>
  <c r="I243" i="71"/>
  <c r="I80" i="71"/>
  <c r="I137" i="71"/>
  <c r="I157" i="71"/>
  <c r="I357" i="71"/>
  <c r="I237" i="71"/>
  <c r="I153" i="71"/>
  <c r="I154" i="71"/>
  <c r="I161" i="71"/>
  <c r="I158" i="71"/>
  <c r="I160" i="71"/>
  <c r="I159" i="71"/>
  <c r="I12" i="71"/>
  <c r="I11" i="71"/>
  <c r="I127" i="71"/>
  <c r="I156" i="71"/>
  <c r="I155" i="71"/>
  <c r="H372" i="71"/>
  <c r="H373" i="71" l="1"/>
  <c r="H374" i="71" l="1"/>
  <c r="H375" i="71" s="1"/>
  <c r="I277" i="71"/>
  <c r="I348" i="71" l="1"/>
  <c r="I349" i="71"/>
  <c r="I63" i="71"/>
  <c r="I319" i="71"/>
  <c r="I51" i="71"/>
  <c r="I49" i="71"/>
  <c r="I170" i="71"/>
  <c r="I164" i="71"/>
  <c r="I47" i="71"/>
  <c r="I334" i="71"/>
  <c r="I335" i="71"/>
  <c r="I338" i="71"/>
  <c r="I337" i="71"/>
  <c r="I330" i="71"/>
  <c r="I331" i="71"/>
  <c r="I329" i="71"/>
  <c r="I325" i="71"/>
  <c r="I321" i="71"/>
  <c r="I320" i="71"/>
  <c r="I317" i="71"/>
  <c r="I322" i="71"/>
  <c r="I316" i="71"/>
  <c r="I318" i="71"/>
  <c r="I245" i="71"/>
  <c r="I181" i="71"/>
  <c r="I189" i="71"/>
  <c r="I197" i="71"/>
  <c r="I205" i="71"/>
  <c r="I213" i="71"/>
  <c r="I221" i="71"/>
  <c r="I228" i="71"/>
  <c r="I236" i="71"/>
  <c r="I248" i="71"/>
  <c r="I258" i="71"/>
  <c r="I267" i="71"/>
  <c r="I180" i="71"/>
  <c r="I268" i="71"/>
  <c r="I192" i="71"/>
  <c r="I224" i="71"/>
  <c r="I253" i="71"/>
  <c r="I193" i="71"/>
  <c r="I217" i="71"/>
  <c r="I254" i="71"/>
  <c r="I218" i="71"/>
  <c r="I272" i="71"/>
  <c r="I211" i="71"/>
  <c r="I246" i="71"/>
  <c r="I196" i="71"/>
  <c r="I227" i="71"/>
  <c r="I266" i="71"/>
  <c r="I182" i="71"/>
  <c r="I190" i="71"/>
  <c r="I198" i="71"/>
  <c r="I206" i="71"/>
  <c r="I214" i="71"/>
  <c r="I222" i="71"/>
  <c r="I229" i="71"/>
  <c r="I238" i="71"/>
  <c r="I249" i="71"/>
  <c r="I259" i="71"/>
  <c r="I208" i="71"/>
  <c r="I241" i="71"/>
  <c r="I201" i="71"/>
  <c r="I232" i="71"/>
  <c r="I263" i="71"/>
  <c r="I186" i="71"/>
  <c r="I255" i="71"/>
  <c r="I203" i="71"/>
  <c r="I234" i="71"/>
  <c r="I273" i="71"/>
  <c r="I212" i="71"/>
  <c r="I235" i="71"/>
  <c r="I275" i="71"/>
  <c r="I183" i="71"/>
  <c r="I191" i="71"/>
  <c r="I199" i="71"/>
  <c r="I207" i="71"/>
  <c r="I215" i="71"/>
  <c r="I223" i="71"/>
  <c r="I230" i="71"/>
  <c r="I240" i="71"/>
  <c r="I252" i="71"/>
  <c r="I260" i="71"/>
  <c r="I269" i="71"/>
  <c r="I184" i="71"/>
  <c r="I200" i="71"/>
  <c r="I216" i="71"/>
  <c r="I231" i="71"/>
  <c r="I261" i="71"/>
  <c r="I185" i="71"/>
  <c r="I209" i="71"/>
  <c r="I242" i="71"/>
  <c r="I271" i="71"/>
  <c r="I194" i="71"/>
  <c r="I210" i="71"/>
  <c r="I244" i="71"/>
  <c r="I187" i="71"/>
  <c r="I219" i="71"/>
  <c r="I256" i="71"/>
  <c r="I188" i="71"/>
  <c r="I220" i="71"/>
  <c r="I257" i="71"/>
  <c r="I270" i="71"/>
  <c r="I225" i="71"/>
  <c r="I202" i="71"/>
  <c r="I233" i="71"/>
  <c r="I264" i="71"/>
  <c r="I195" i="71"/>
  <c r="I226" i="71"/>
  <c r="I265" i="71"/>
  <c r="I204" i="71"/>
  <c r="I247" i="71"/>
  <c r="I179" i="71"/>
  <c r="I356" i="71"/>
  <c r="I354" i="71"/>
  <c r="I355" i="71"/>
  <c r="I326" i="71"/>
  <c r="I328" i="71"/>
  <c r="I327" i="71"/>
  <c r="I333" i="71"/>
  <c r="I347" i="71"/>
  <c r="I57" i="71"/>
  <c r="I301" i="71"/>
  <c r="I296" i="71"/>
  <c r="I177" i="71"/>
  <c r="I294" i="71"/>
  <c r="I295" i="71"/>
  <c r="I93" i="71"/>
  <c r="I76" i="71"/>
  <c r="I77" i="71"/>
  <c r="I78" i="71"/>
  <c r="I171" i="71"/>
  <c r="I172" i="71"/>
  <c r="I173" i="71"/>
  <c r="I169" i="71"/>
  <c r="I168" i="71"/>
  <c r="I176" i="71"/>
  <c r="I98" i="71"/>
  <c r="I174" i="71"/>
  <c r="I175" i="71"/>
  <c r="I121" i="71"/>
  <c r="I97" i="71"/>
  <c r="I96" i="71"/>
  <c r="I131" i="71"/>
  <c r="I130" i="71"/>
  <c r="I123" i="71"/>
  <c r="I50" i="71"/>
  <c r="I20" i="71"/>
  <c r="I305" i="71"/>
  <c r="I304" i="71"/>
  <c r="I303" i="71"/>
  <c r="I83" i="71"/>
  <c r="I299" i="71"/>
  <c r="I21" i="71"/>
  <c r="I59" i="71"/>
  <c r="I91" i="71"/>
  <c r="I67" i="71"/>
  <c r="I69" i="71"/>
  <c r="I134" i="71"/>
  <c r="I87" i="71"/>
  <c r="I88" i="71"/>
  <c r="I55" i="71"/>
  <c r="I85" i="71"/>
  <c r="I86" i="71"/>
  <c r="I54" i="71"/>
  <c r="I62" i="71"/>
  <c r="I64" i="71"/>
  <c r="I66" i="71"/>
  <c r="I58" i="71"/>
  <c r="I60" i="71"/>
  <c r="I82" i="71"/>
  <c r="I46" i="71"/>
  <c r="I92" i="71"/>
  <c r="I90" i="71"/>
  <c r="I53" i="71"/>
  <c r="I135" i="71"/>
  <c r="I18" i="71"/>
  <c r="I75" i="71"/>
  <c r="I79" i="71"/>
  <c r="I74" i="71"/>
  <c r="I28" i="71"/>
  <c r="I39" i="71"/>
  <c r="I40" i="71"/>
  <c r="I42" i="71"/>
  <c r="I43" i="71"/>
  <c r="I27" i="71"/>
  <c r="I26" i="71"/>
  <c r="I30" i="71"/>
  <c r="I31" i="71"/>
  <c r="I38" i="71"/>
  <c r="I36" i="71"/>
  <c r="I37" i="71"/>
  <c r="I35" i="71"/>
  <c r="I34" i="71"/>
  <c r="I33" i="71"/>
  <c r="I32" i="71"/>
  <c r="I25" i="71"/>
  <c r="I24" i="71"/>
  <c r="I29" i="71"/>
  <c r="I23" i="71"/>
  <c r="I41" i="71"/>
  <c r="I166" i="71"/>
  <c r="I147" i="71"/>
  <c r="I324" i="71"/>
  <c r="I340" i="71"/>
  <c r="I132" i="71"/>
  <c r="I336" i="71"/>
  <c r="I341" i="71"/>
  <c r="H376" i="71"/>
  <c r="H377" i="71" s="1"/>
  <c r="H379" i="71" s="1"/>
  <c r="H381" i="71" l="1"/>
  <c r="G396" i="71" s="1"/>
  <c r="H420" i="71"/>
  <c r="H419" i="71"/>
  <c r="H409" i="71"/>
  <c r="H417" i="71"/>
  <c r="H410" i="71"/>
  <c r="H411" i="71"/>
  <c r="H404" i="71"/>
  <c r="H412" i="71"/>
  <c r="H402" i="71"/>
  <c r="H403" i="71"/>
  <c r="H407" i="71"/>
  <c r="H413" i="71"/>
  <c r="H406" i="71"/>
  <c r="H414" i="71"/>
  <c r="H408" i="71"/>
  <c r="H415" i="71"/>
  <c r="H405" i="71"/>
  <c r="H418" i="71"/>
  <c r="H416" i="71"/>
  <c r="I402" i="71" l="1"/>
  <c r="H421" i="71"/>
  <c r="I17" i="71" l="1"/>
  <c r="I133" i="71"/>
  <c r="I15" i="71"/>
  <c r="I152" i="71"/>
  <c r="I14" i="71"/>
  <c r="I306" i="71"/>
  <c r="I307" i="71"/>
  <c r="I13" i="71"/>
  <c r="I16" i="71"/>
  <c r="I126" i="71"/>
  <c r="I342" i="71"/>
  <c r="I309" i="71"/>
  <c r="I310" i="71"/>
  <c r="I312" i="71"/>
  <c r="I165" i="71"/>
  <c r="I344" i="71"/>
  <c r="I346" i="71"/>
  <c r="I313" i="71"/>
  <c r="I315" i="71"/>
  <c r="I95" i="71"/>
  <c r="I311" i="71"/>
  <c r="I117" i="71"/>
  <c r="I103" i="71"/>
  <c r="I163" i="71"/>
  <c r="I345" i="71"/>
  <c r="I129" i="71"/>
  <c r="I71" i="71"/>
  <c r="I128" i="71"/>
  <c r="I125" i="71"/>
  <c r="I120" i="71"/>
  <c r="I308" i="71"/>
  <c r="I297" i="71"/>
  <c r="I72" i="71"/>
  <c r="I105" i="71"/>
  <c r="I150" i="71"/>
  <c r="I124" i="71"/>
  <c r="H425" i="71"/>
  <c r="I404" i="71" l="1"/>
  <c r="I415" i="71"/>
  <c r="I418" i="71"/>
  <c r="I406" i="71"/>
  <c r="I410" i="71"/>
  <c r="I412" i="71"/>
  <c r="I405" i="71"/>
  <c r="I424" i="71"/>
  <c r="I420" i="71"/>
  <c r="I423" i="71"/>
  <c r="I407" i="71"/>
  <c r="I417" i="71"/>
  <c r="G428" i="71"/>
  <c r="I413" i="71"/>
  <c r="I411" i="71"/>
  <c r="I416" i="71"/>
  <c r="I419" i="71"/>
  <c r="I403" i="71"/>
  <c r="I408" i="71"/>
  <c r="I414" i="71"/>
  <c r="I409" i="71"/>
  <c r="I421" i="71" l="1"/>
  <c r="I425" i="71" s="1"/>
</calcChain>
</file>

<file path=xl/comments1.xml><?xml version="1.0" encoding="utf-8"?>
<comments xmlns="http://schemas.openxmlformats.org/spreadsheetml/2006/main">
  <authors>
    <author>EMILIA</author>
    <author>HP</author>
  </authors>
  <commentList>
    <comment ref="C35" authorId="0" shapeId="0">
      <text>
        <r>
          <rPr>
            <b/>
            <sz val="9"/>
            <color indexed="81"/>
            <rFont val="Tahoma"/>
            <family val="2"/>
          </rPr>
          <t>EMILIA:</t>
        </r>
        <r>
          <rPr>
            <sz val="9"/>
            <color indexed="81"/>
            <rFont val="Tahoma"/>
            <family val="2"/>
          </rPr>
          <t xml:space="preserve">
a que hace referencia?
</t>
        </r>
      </text>
    </comment>
    <comment ref="F73" authorId="0" shapeId="0">
      <text>
        <r>
          <rPr>
            <b/>
            <sz val="9"/>
            <color indexed="81"/>
            <rFont val="Tahoma"/>
            <family val="2"/>
          </rPr>
          <t>EMILIA:</t>
        </r>
        <r>
          <rPr>
            <sz val="9"/>
            <color indexed="81"/>
            <rFont val="Tahoma"/>
            <family val="2"/>
          </rPr>
          <t xml:space="preserve">
MATERIAL + MO (soluciones Especiales 26-07-2021)
</t>
        </r>
      </text>
    </comment>
    <comment ref="J76" authorId="0" shapeId="0">
      <text>
        <r>
          <rPr>
            <b/>
            <sz val="9"/>
            <color indexed="81"/>
            <rFont val="Tahoma"/>
            <family val="2"/>
          </rPr>
          <t>EMILIA:</t>
        </r>
        <r>
          <rPr>
            <sz val="9"/>
            <color indexed="81"/>
            <rFont val="Tahoma"/>
            <family val="2"/>
          </rPr>
          <t xml:space="preserve">
Valor m2 $3150 fecha 23/07/2021</t>
        </r>
      </text>
    </comment>
    <comment ref="J78" authorId="0" shapeId="0">
      <text>
        <r>
          <rPr>
            <b/>
            <sz val="9"/>
            <color indexed="81"/>
            <rFont val="Tahoma"/>
            <family val="2"/>
          </rPr>
          <t>EMILIA:</t>
        </r>
        <r>
          <rPr>
            <sz val="9"/>
            <color indexed="81"/>
            <rFont val="Tahoma"/>
            <family val="2"/>
          </rPr>
          <t xml:space="preserve">
FALTARIA AGREGAR VALOR COLOCACION</t>
        </r>
      </text>
    </comment>
    <comment ref="F81" authorId="0" shapeId="0">
      <text>
        <r>
          <rPr>
            <b/>
            <sz val="9"/>
            <color indexed="81"/>
            <rFont val="Tahoma"/>
            <family val="2"/>
          </rPr>
          <t>EMILIA:</t>
        </r>
        <r>
          <rPr>
            <sz val="9"/>
            <color indexed="81"/>
            <rFont val="Tahoma"/>
            <family val="2"/>
          </rPr>
          <t xml:space="preserve">
MATERIAL + MO (soluciones Especiales 26-07-2021)
</t>
        </r>
      </text>
    </comment>
    <comment ref="E132" authorId="1" shapeId="0">
      <text>
        <r>
          <rPr>
            <b/>
            <sz val="9"/>
            <color indexed="81"/>
            <rFont val="Tahoma"/>
            <family val="2"/>
          </rPr>
          <t>HP:</t>
        </r>
        <r>
          <rPr>
            <sz val="9"/>
            <color indexed="81"/>
            <rFont val="Tahoma"/>
            <family val="2"/>
          </rPr>
          <t xml:space="preserve">
ANEXO CNS</t>
        </r>
      </text>
    </comment>
    <comment ref="F152" authorId="0" shapeId="0">
      <text>
        <r>
          <rPr>
            <b/>
            <sz val="9"/>
            <color indexed="81"/>
            <rFont val="Tahoma"/>
            <family val="2"/>
          </rPr>
          <t>EMILIA:</t>
        </r>
        <r>
          <rPr>
            <sz val="9"/>
            <color indexed="81"/>
            <rFont val="Tahoma"/>
            <family val="2"/>
          </rPr>
          <t xml:space="preserve">
COLOCACIÓN + PROVISIÓN</t>
        </r>
      </text>
    </comment>
    <comment ref="F279" authorId="0" shapeId="0">
      <text>
        <r>
          <rPr>
            <b/>
            <sz val="9"/>
            <color indexed="81"/>
            <rFont val="Tahoma"/>
            <family val="2"/>
          </rPr>
          <t>EMILIA:</t>
        </r>
        <r>
          <rPr>
            <sz val="9"/>
            <color indexed="81"/>
            <rFont val="Tahoma"/>
            <family val="2"/>
          </rPr>
          <t xml:space="preserve">
AGREGAR VALOR INSTALACION</t>
        </r>
      </text>
    </comment>
    <comment ref="F288" authorId="0" shapeId="0">
      <text>
        <r>
          <rPr>
            <b/>
            <sz val="9"/>
            <color indexed="81"/>
            <rFont val="Tahoma"/>
            <family val="2"/>
          </rPr>
          <t>EMILIA:</t>
        </r>
        <r>
          <rPr>
            <sz val="9"/>
            <color indexed="81"/>
            <rFont val="Tahoma"/>
            <family val="2"/>
          </rPr>
          <t xml:space="preserve">
AGREGAR VALOR INSTALACION</t>
        </r>
      </text>
    </comment>
    <comment ref="E296" authorId="1" shapeId="0">
      <text>
        <r>
          <rPr>
            <b/>
            <sz val="9"/>
            <color indexed="81"/>
            <rFont val="Tahoma"/>
            <family val="2"/>
          </rPr>
          <t>HP:</t>
        </r>
        <r>
          <rPr>
            <sz val="9"/>
            <color indexed="81"/>
            <rFont val="Tahoma"/>
            <family val="2"/>
          </rPr>
          <t xml:space="preserve">
VERIFICAR CUANTOS M2 SE DEBEN ARREGLAR/CAMBIAR</t>
        </r>
      </text>
    </comment>
    <comment ref="C310" authorId="1" shapeId="0">
      <text>
        <r>
          <rPr>
            <b/>
            <sz val="9"/>
            <color indexed="81"/>
            <rFont val="Tahoma"/>
            <family val="2"/>
          </rPr>
          <t>HP:</t>
        </r>
        <r>
          <rPr>
            <sz val="9"/>
            <color indexed="81"/>
            <rFont val="Tahoma"/>
            <family val="2"/>
          </rPr>
          <t xml:space="preserve">
A VERIFICAR CON RELEVAMIENTO Y VENTANAS FINALES</t>
        </r>
      </text>
    </comment>
    <comment ref="F333" authorId="0" shapeId="0">
      <text>
        <r>
          <rPr>
            <b/>
            <sz val="9"/>
            <color indexed="81"/>
            <rFont val="Tahoma"/>
            <family val="2"/>
          </rPr>
          <t>EMILIA:</t>
        </r>
        <r>
          <rPr>
            <sz val="9"/>
            <color indexed="81"/>
            <rFont val="Tahoma"/>
            <family val="2"/>
          </rPr>
          <t xml:space="preserve">
provisión + colocación</t>
        </r>
      </text>
    </comment>
  </commentList>
</comments>
</file>

<file path=xl/sharedStrings.xml><?xml version="1.0" encoding="utf-8"?>
<sst xmlns="http://schemas.openxmlformats.org/spreadsheetml/2006/main" count="1180" uniqueCount="827">
  <si>
    <t xml:space="preserve">“2021 - AÑO DE HOMENAJE AL PREMIO NOBEL DE MEDICINA DR. CÉSAR MILSTEIN”
</t>
  </si>
  <si>
    <t>COMPUTO Y PRESUPUESTO</t>
  </si>
  <si>
    <t>CONTRATISTA</t>
  </si>
  <si>
    <t>OBRA - RES</t>
  </si>
  <si>
    <t>DOMICILIO:</t>
  </si>
  <si>
    <t>TIPO DE OBRA: Remodelacion TWR Resistencia</t>
  </si>
  <si>
    <t>FECHA</t>
  </si>
  <si>
    <t>RUBRO</t>
  </si>
  <si>
    <t>DESIGNACION DE LAS OBRAS</t>
  </si>
  <si>
    <t>Cómputo</t>
  </si>
  <si>
    <t>Presupuesto</t>
  </si>
  <si>
    <t>Unid.</t>
  </si>
  <si>
    <r>
      <t xml:space="preserve">Cant.
</t>
    </r>
    <r>
      <rPr>
        <b/>
        <sz val="10"/>
        <color theme="0" tint="-0.34998626667073579"/>
        <rFont val="Arial"/>
        <family val="2"/>
      </rPr>
      <t>a</t>
    </r>
  </si>
  <si>
    <r>
      <t xml:space="preserve">Precio Unitario
</t>
    </r>
    <r>
      <rPr>
        <b/>
        <sz val="10"/>
        <color rgb="FF00B050"/>
        <rFont val="Arial"/>
        <family val="2"/>
      </rPr>
      <t>b</t>
    </r>
  </si>
  <si>
    <r>
      <t xml:space="preserve">Precio Item
</t>
    </r>
    <r>
      <rPr>
        <b/>
        <sz val="10"/>
        <color theme="0" tint="-0.499984740745262"/>
        <rFont val="Arial"/>
        <family val="2"/>
      </rPr>
      <t>c</t>
    </r>
    <r>
      <rPr>
        <b/>
        <sz val="10"/>
        <rFont val="Arial"/>
        <family val="2"/>
      </rPr>
      <t xml:space="preserve">
</t>
    </r>
    <r>
      <rPr>
        <b/>
        <i/>
        <sz val="10"/>
        <rFont val="Arial"/>
        <family val="2"/>
      </rPr>
      <t>c=(a x b)</t>
    </r>
  </si>
  <si>
    <t>Precio Rubro</t>
  </si>
  <si>
    <t>%  incidencia</t>
  </si>
  <si>
    <t>*INDICAR MARCA Y MODELO COTIZADO / COMENTARIOS     *PRESENTAR DATA SHEET</t>
  </si>
  <si>
    <t>1</t>
  </si>
  <si>
    <t>TAREAS PRELIMINARES</t>
  </si>
  <si>
    <t>OBSERVACIONES</t>
  </si>
  <si>
    <t>1.01</t>
  </si>
  <si>
    <t>Armado de Obradores y depósitos</t>
  </si>
  <si>
    <t>gl</t>
  </si>
  <si>
    <t>1.02</t>
  </si>
  <si>
    <t>Armado de Comedor y sanitarios para Personal (incluye duchas)</t>
  </si>
  <si>
    <t>1.03</t>
  </si>
  <si>
    <t>Replanteo de Obra</t>
  </si>
  <si>
    <t>m2</t>
  </si>
  <si>
    <t>1.04</t>
  </si>
  <si>
    <t>Tableros de Obra bajo normas, en todos los pisos y sectores asignados.Desmonte de tableros existentes en pleno</t>
  </si>
  <si>
    <t>1.05</t>
  </si>
  <si>
    <t>Planos de obra (Incluye Coordinaciones, Aptos Construcción, Ejecutivos, CAO, Ingeniería de detalles, etc)</t>
  </si>
  <si>
    <t>1.06</t>
  </si>
  <si>
    <t>Protección de piso técnico, ascensores, escaleras, cocheras y lugares comunes</t>
  </si>
  <si>
    <t>ALBAÑILERIA</t>
  </si>
  <si>
    <t>2.01</t>
  </si>
  <si>
    <t>MOVIMIENTOS DE SUELOS</t>
  </si>
  <si>
    <t>2.01.01</t>
  </si>
  <si>
    <t>Mov. de tierra excavación fundaciones escalera de emergencia E.O. y Hangar Astori</t>
  </si>
  <si>
    <t>m3</t>
  </si>
  <si>
    <t>2.01.02</t>
  </si>
  <si>
    <t>Relevo del área de obra para detección y desvío de posibles interferencias con otras instalaciones preexistentes s/Informe de georadar</t>
  </si>
  <si>
    <t>2.02</t>
  </si>
  <si>
    <t>DEMOLICIONES Y RETIROS</t>
  </si>
  <si>
    <t>2.02.01</t>
  </si>
  <si>
    <t>S01-Demolición de Solados cerámicos</t>
  </si>
  <si>
    <t>2.02.02</t>
  </si>
  <si>
    <t>S02-Demolición de solado de baldosas</t>
  </si>
  <si>
    <t>2.02.03</t>
  </si>
  <si>
    <t>S04-Demolición de solado cementicio</t>
  </si>
  <si>
    <t>2.02.04</t>
  </si>
  <si>
    <t>S05-Demolición de solado Vinilico</t>
  </si>
  <si>
    <t>2.02.05</t>
  </si>
  <si>
    <t>S06-Retiro completo membrana existente sobre cubiertas a intervenir</t>
  </si>
  <si>
    <t>2.02.06</t>
  </si>
  <si>
    <t>Pases para instalaciones de SS a PB, incluye refuerzos</t>
  </si>
  <si>
    <t>u</t>
  </si>
  <si>
    <t>2.02.07</t>
  </si>
  <si>
    <t>C01-Desmonte completo de carpinterias, incluye vidrios, marcos y accesorios</t>
  </si>
  <si>
    <t>2.02.08</t>
  </si>
  <si>
    <t>C02-Desmonte completo de lucarnas, incluye vidrios, marcos y accesorios</t>
  </si>
  <si>
    <t>2.02.09</t>
  </si>
  <si>
    <t>Desmonte completo de aventanamiento de TWR y Cabina, incluye vidrios, marcos y accesorios</t>
  </si>
  <si>
    <t>2.02.10</t>
  </si>
  <si>
    <t>M01-Demolición completa muro de ladrillo macizo/hueco</t>
  </si>
  <si>
    <t>2.02.11</t>
  </si>
  <si>
    <t>M02-Demolición completa tabiques de placa de roca de yeso</t>
  </si>
  <si>
    <t>2.02.12</t>
  </si>
  <si>
    <t>R01-Demolición de Revestimiento cerámico</t>
  </si>
  <si>
    <t>2.02.13</t>
  </si>
  <si>
    <t>E01-Demolición estructura de H°A° Completa</t>
  </si>
  <si>
    <t>2.02.14</t>
  </si>
  <si>
    <t>Desmonte completo lavabos, mingitorios, inodoros, incluye griferias, accesorios</t>
  </si>
  <si>
    <t>2.02.15</t>
  </si>
  <si>
    <t>Desmonte de Instalacion electrica completa (Eléctricos, Balizamiento con Transformadores de alimentación, Acc,Tel, luminarias etc)</t>
  </si>
  <si>
    <t>2.02.16</t>
  </si>
  <si>
    <t>Desmonte de Equipos de Aire acondicionado Interior/exterior, cañerías, accesorios</t>
  </si>
  <si>
    <t>2.02.17</t>
  </si>
  <si>
    <t>Pases en Tabiques de H°A- Futura salida de emeregencia</t>
  </si>
  <si>
    <t>2.02.18</t>
  </si>
  <si>
    <t>Desmonte y retiro revoques interiores/exteriores fisurados, con humedad, flojos y/o aglobados</t>
  </si>
  <si>
    <t>2.02.19</t>
  </si>
  <si>
    <t>C01-Desmonte completo cielorraso modular</t>
  </si>
  <si>
    <t>2.02.20</t>
  </si>
  <si>
    <t>C02-Desmonte completo cielorraso de madera</t>
  </si>
  <si>
    <t>2.02.21</t>
  </si>
  <si>
    <t>Desmonte completo de Cubierta Exterior, incluye estructura de la misma Edificio Operativo</t>
  </si>
  <si>
    <t>2.02.22</t>
  </si>
  <si>
    <t>Desmonte completo de Cubierta Exterior, incluye estructura de la misma Estacionamiento</t>
  </si>
  <si>
    <t>2.03</t>
  </si>
  <si>
    <t>Fundaciones</t>
  </si>
  <si>
    <t>2.03.01</t>
  </si>
  <si>
    <t>Platea de fundación  H°A° para escaleras de emergencia, incluye anclajes</t>
  </si>
  <si>
    <t>2.03.02</t>
  </si>
  <si>
    <t>Fundaciones de muros nuevos.</t>
  </si>
  <si>
    <t>2.04</t>
  </si>
  <si>
    <t>Refuerzos y dinteles</t>
  </si>
  <si>
    <t>2.04.01</t>
  </si>
  <si>
    <t xml:space="preserve">Ejecución de refuerzos en nuevos paramentos </t>
  </si>
  <si>
    <t>2.04.02</t>
  </si>
  <si>
    <t>Refuerzo de dinteles y jambas en aberturas para salida de emergencia</t>
  </si>
  <si>
    <t>2.04.03</t>
  </si>
  <si>
    <t>Ejecución de dinteles en aperturas para nuevas carpinterias (puertas y ventanas)</t>
  </si>
  <si>
    <t>2.05</t>
  </si>
  <si>
    <t>Mamposterias y Tabiques</t>
  </si>
  <si>
    <t>2.05.01</t>
  </si>
  <si>
    <t>M1- Muro de Ladrillo Cerámico 18cm (incluye hasta revoque fino en ambas caras)</t>
  </si>
  <si>
    <t>2.05.02</t>
  </si>
  <si>
    <t>M2- Muro de Ladrillo Cerámico 12cm (incluye Azotado Hidrofugo y Revoque Grueso fratachado para recibir revestimiento cerámico)</t>
  </si>
  <si>
    <t>2.05.03</t>
  </si>
  <si>
    <t>M3- Muro de Ladrillo Cerámico 12cm (incluye Revoque Grueso y fino fieltradao)</t>
  </si>
  <si>
    <t>2.06</t>
  </si>
  <si>
    <t>Aislaciones</t>
  </si>
  <si>
    <t>2.06.01</t>
  </si>
  <si>
    <t>Impermeabilización membrana poliureanica</t>
  </si>
  <si>
    <t>2.06.02</t>
  </si>
  <si>
    <t>Aislación horizontal en locales húmedos</t>
  </si>
  <si>
    <t>2.06.03</t>
  </si>
  <si>
    <t>Aislación vertical en locales húmedos</t>
  </si>
  <si>
    <t>2.06.04</t>
  </si>
  <si>
    <t>Sellado ignifugo de montantes en piso/techo</t>
  </si>
  <si>
    <t>2.07</t>
  </si>
  <si>
    <t>Contrapisos y Carpeta</t>
  </si>
  <si>
    <t>2.07.01</t>
  </si>
  <si>
    <t xml:space="preserve">Contrapiso sobre terreno natural (incluye barrera de vapor y carpeta impermeable) </t>
  </si>
  <si>
    <t>2.07.02</t>
  </si>
  <si>
    <t>Contrapiso sobre losa</t>
  </si>
  <si>
    <t>2.07.03</t>
  </si>
  <si>
    <t>Carpeta niveladora para recibir pisos nuevos</t>
  </si>
  <si>
    <t>2.08</t>
  </si>
  <si>
    <t>Revoques</t>
  </si>
  <si>
    <t>2.08.01</t>
  </si>
  <si>
    <t>Sobre reparaciones de muros exteriores</t>
  </si>
  <si>
    <t>2.08.02</t>
  </si>
  <si>
    <t>Sobre reparaciones de muros interiores</t>
  </si>
  <si>
    <t>2.08.03</t>
  </si>
  <si>
    <t>Revoque monocapa nuevo muros interiores</t>
  </si>
  <si>
    <t>2.08.04</t>
  </si>
  <si>
    <t>Revoque nuevo sobre paramentos exteriores</t>
  </si>
  <si>
    <t>2.09</t>
  </si>
  <si>
    <t>Revestimientos - Provisión y colocación</t>
  </si>
  <si>
    <t>2.09.01</t>
  </si>
  <si>
    <t>R2-Revestimiento paredes locales sanitarios. Cerámico blanco 30 x 60. Reposición del 3% para reserva</t>
  </si>
  <si>
    <t>2.09.02</t>
  </si>
  <si>
    <t>R3- Revestimiento plástico llaneado</t>
  </si>
  <si>
    <t>2.10</t>
  </si>
  <si>
    <t xml:space="preserve">Solados (incluye juntas y selladores) - Provisión y colocación - Preveer reposición del 3% </t>
  </si>
  <si>
    <t>2.10.01</t>
  </si>
  <si>
    <t>S1: Solado de Hormigón peinado</t>
  </si>
  <si>
    <t>2.10.02</t>
  </si>
  <si>
    <t>S2: Solado Porcelanto rectificado Tipo Soho Lounge ILVA 60x60</t>
  </si>
  <si>
    <t>2.10.03</t>
  </si>
  <si>
    <t>S3: Piso de goma en baldosas tipo cerama Indelval</t>
  </si>
  <si>
    <t>2.10.04</t>
  </si>
  <si>
    <t>S4: Piso vinilico antiestático autoposante tipo NP Floors alto tránsito</t>
  </si>
  <si>
    <t>2.10.05</t>
  </si>
  <si>
    <t>S5-Placas Piso Técnico Antiestático 60x60 según P.E.T + revestimiento laminado alto tránsito HPL</t>
  </si>
  <si>
    <t>2.10.06</t>
  </si>
  <si>
    <t>Z1: Zócalo EPS line e:5cm</t>
  </si>
  <si>
    <t>m</t>
  </si>
  <si>
    <t>2.10.07</t>
  </si>
  <si>
    <t>Bandas antideslizantes en escalera existente</t>
  </si>
  <si>
    <t>2.11</t>
  </si>
  <si>
    <t>Cielorrasos</t>
  </si>
  <si>
    <t>2.11.01</t>
  </si>
  <si>
    <t xml:space="preserve">C04- Reparación cielorraso existente </t>
  </si>
  <si>
    <t>CONSTRUCCION EN SECO</t>
  </si>
  <si>
    <t>3.01</t>
  </si>
  <si>
    <t>Tabiques</t>
  </si>
  <si>
    <t>3.01.01</t>
  </si>
  <si>
    <t>T1- Tabique de placa de roca de yeso e:12cm.  Perfil 70mm + lana de vidrio + doble placa de roca de yeso común a cada lado</t>
  </si>
  <si>
    <t>3.01.02</t>
  </si>
  <si>
    <t>T2- Tabique de placa de roca de yeso e:12cm.  Perfil 70mm + lana de vidrio + doble placa de roca de yeso resistente al fuego a cada lado</t>
  </si>
  <si>
    <t>3.01.03</t>
  </si>
  <si>
    <t>T3- Tabique de placa de roca de yeso e:10cm.  Perfil 70mm + lana de vidrio + doble placa de roca de yeso resistente a la humedad</t>
  </si>
  <si>
    <t>3.01.04</t>
  </si>
  <si>
    <t>T4- Medio forro de placa de roca de yeso e:8cm.  Perfil 70mm + lana de vidrio + 1 cara de placa de roca de yeso resistente a la humedad.</t>
  </si>
  <si>
    <t>3.02</t>
  </si>
  <si>
    <t>3.02.01</t>
  </si>
  <si>
    <t>C01-Cajón perimetral de Placa de Roca de yeso común h=10cm ancho= 15cm</t>
  </si>
  <si>
    <t>3.02.02</t>
  </si>
  <si>
    <t>C02- Cielorraso suspendido modular 60x60 acústico</t>
  </si>
  <si>
    <t>3.02.03</t>
  </si>
  <si>
    <t>C03- Cielorrasos suspendido placa de roca de yeso junta tomada 12mm</t>
  </si>
  <si>
    <t>CARPINTERIAS</t>
  </si>
  <si>
    <t>4.01</t>
  </si>
  <si>
    <t>Puertas</t>
  </si>
  <si>
    <t>4.01.01</t>
  </si>
  <si>
    <t>P1: Puerta doble exterior en aluminio anodizado + paños fijos laterales</t>
  </si>
  <si>
    <t>4.01.02</t>
  </si>
  <si>
    <t xml:space="preserve">P2: Puerta doble en aluminio anodizado </t>
  </si>
  <si>
    <t>4.01.03</t>
  </si>
  <si>
    <t xml:space="preserve">P3: Puerta simple exterior en aluminio anodizado </t>
  </si>
  <si>
    <t>4.01.04</t>
  </si>
  <si>
    <t>P4: Puerta Simple tipo placa de Madera 0.80</t>
  </si>
  <si>
    <t>4.01.05</t>
  </si>
  <si>
    <t>P5: Puerta cortafuego F-60 con barral antipanico</t>
  </si>
  <si>
    <t>4.01.06</t>
  </si>
  <si>
    <t>P6: Puerta cortafuego interior F-60 con pomo antipanico</t>
  </si>
  <si>
    <t>4.01.07</t>
  </si>
  <si>
    <t>P7: Puerta Simple tipo placa de Madera 0.90</t>
  </si>
  <si>
    <t>4.01.08</t>
  </si>
  <si>
    <t>P8: Puerta Doble tipo placa de Madera 1.40</t>
  </si>
  <si>
    <t>4.01.09</t>
  </si>
  <si>
    <t>PC1-En puerta plenos, provision e instalacion herrajes</t>
  </si>
  <si>
    <t>4.02</t>
  </si>
  <si>
    <t>Ventanas</t>
  </si>
  <si>
    <t>4.02.01</t>
  </si>
  <si>
    <t>V1-Ventana corrediza con mosquitero mas raja  3.00m</t>
  </si>
  <si>
    <t>4.02.02</t>
  </si>
  <si>
    <t>V2-Ventana corrediza con mosquitero mas raja 5.00m</t>
  </si>
  <si>
    <t>4.02.03</t>
  </si>
  <si>
    <t>V3-Ventana corrediza con mosquitero mas raja 6.00m</t>
  </si>
  <si>
    <t>4.02.04</t>
  </si>
  <si>
    <t>V4-Ventana proyectante mas raja 1.00m</t>
  </si>
  <si>
    <t>4.02.05</t>
  </si>
  <si>
    <t>V5-Ventana proyectante mas raja 2.00m</t>
  </si>
  <si>
    <t>4.02.06</t>
  </si>
  <si>
    <t>V6-Ventana proyectante 1.00m</t>
  </si>
  <si>
    <t>4.02.07</t>
  </si>
  <si>
    <t>V7-Ventana proyectante 4.00m</t>
  </si>
  <si>
    <t>4.02.08</t>
  </si>
  <si>
    <t>V8-Ventana proyectante 2.00m</t>
  </si>
  <si>
    <t>4.02.09</t>
  </si>
  <si>
    <t>V9-Ventana corrediza con mosquitero mas paño fijo  3.00m</t>
  </si>
  <si>
    <t>4.02.10</t>
  </si>
  <si>
    <t>V10-Ventana guillotina  1.00m</t>
  </si>
  <si>
    <t>4.02.11</t>
  </si>
  <si>
    <t>Carpinterias Cabina de Control DVH 6+5 mm</t>
  </si>
  <si>
    <t>4.03</t>
  </si>
  <si>
    <t>Frentes Vidriados</t>
  </si>
  <si>
    <t>4.03.01</t>
  </si>
  <si>
    <t>FV01- Frente Vidriado PB-06 Sala de reunión - Edificio Operativo</t>
  </si>
  <si>
    <t>4.03.02</t>
  </si>
  <si>
    <t>FV02 - Frente Vidriado PB-08 Acceso Sala de Reunion-Sala de Descanso</t>
  </si>
  <si>
    <t>4.04</t>
  </si>
  <si>
    <t>Tabiques divisores</t>
  </si>
  <si>
    <t>4.04.01</t>
  </si>
  <si>
    <t>Divisorios de baños en paneles y puertas (retretes) según detalles. Incluye herrajes</t>
  </si>
  <si>
    <t>4.04.02</t>
  </si>
  <si>
    <t>Divisorios de baños en paneles (mingitorios) según detalles. Incluye herrajes</t>
  </si>
  <si>
    <t>4.05</t>
  </si>
  <si>
    <t>Curtain Wall</t>
  </si>
  <si>
    <t>4.05.01</t>
  </si>
  <si>
    <t>HERRERIA</t>
  </si>
  <si>
    <t>5.01</t>
  </si>
  <si>
    <t>Baranda caño estructural redono con antioxido y terminación pintura EPOXI</t>
  </si>
  <si>
    <t>5.02</t>
  </si>
  <si>
    <t xml:space="preserve">Baranda caño estructural redono con antioxido y esmalte sintetito, en baranda nueva escalera existente </t>
  </si>
  <si>
    <t>PINTURAS (incluye manos necesarias y tratamiento previo)</t>
  </si>
  <si>
    <t>6.01</t>
  </si>
  <si>
    <t xml:space="preserve">Dos manos de enduído completo y fijador sobre paramentos y cielorrasos/cajones </t>
  </si>
  <si>
    <t>6.02</t>
  </si>
  <si>
    <t xml:space="preserve">Tres manos de pintura Látex Satinado, marca de primera línea a aprobar por D de O sobre paramentos </t>
  </si>
  <si>
    <t>6.03</t>
  </si>
  <si>
    <t xml:space="preserve">Tres manos de pintura Látex Acrílico, marca de primera línea a aprobar por D de O sobre cielorrasos/cajones </t>
  </si>
  <si>
    <t>6.04</t>
  </si>
  <si>
    <t>Pintura siliconada para cielorrasos de hormigón visto (C05)</t>
  </si>
  <si>
    <t>6.05</t>
  </si>
  <si>
    <t>Esmalte sintético de carpinterías metálicas, previa preparación de la superficie con antioxido.</t>
  </si>
  <si>
    <t>6.06</t>
  </si>
  <si>
    <t>Protección de Antióxido de herrerías exteriores, terminacion pintura epoxi color a definir</t>
  </si>
  <si>
    <t>6.07</t>
  </si>
  <si>
    <t>Pintura EPOXI sobre escalera del núcleo Edificio operativo, color a definir</t>
  </si>
  <si>
    <t>INSTALACION SANITARIA (artefactos nuevos incluyen colocación)</t>
  </si>
  <si>
    <t>7.01</t>
  </si>
  <si>
    <t>Reserva de Agua</t>
  </si>
  <si>
    <t>7.01.01</t>
  </si>
  <si>
    <t>Ejecución y provisión de documentación ejecutiva, planos de obra, ingeniería de detalle, etc.</t>
  </si>
  <si>
    <t>7.01.02</t>
  </si>
  <si>
    <t>Provision e instalacion 5 tanques sisterna 1000 litros instalados sobre plataforma unidos por colector.</t>
  </si>
  <si>
    <t>7.01.03</t>
  </si>
  <si>
    <t>Provision e instalacion tanque 1000 litros instalado sobre base en techo edificio operativo</t>
  </si>
  <si>
    <t>7.01.04</t>
  </si>
  <si>
    <t>Provision e instalacion tanque 500 litros plano instalado sobre cubierta sala de descanso.</t>
  </si>
  <si>
    <t>7.01.05</t>
  </si>
  <si>
    <t>Instalación de toda la cañería completa según la documentación a presentar</t>
  </si>
  <si>
    <t>7.01.06</t>
  </si>
  <si>
    <t>Provision e instalacion Bombas elevadoras edificio operativo</t>
  </si>
  <si>
    <t>7.01.07</t>
  </si>
  <si>
    <t>Provision e instalacion Bombas elevadoras TWR</t>
  </si>
  <si>
    <t>7.01.08</t>
  </si>
  <si>
    <t>Provision e instalacion siatema automático de bombas elevadoras</t>
  </si>
  <si>
    <t>7.02</t>
  </si>
  <si>
    <t>Agua Fria y Caliente</t>
  </si>
  <si>
    <t>Provision y Distribucion de nueva alimentación de Agua Fría y Agua Caliente. Sistema termofusión realizado en polipropileno copolímero de Ø25. Incluyendo llaves de paso, codos, tes, y todos los accesorios.</t>
  </si>
  <si>
    <t>Provision e instalacion de termotanque electrico Rheem completo, según especificaciones. De 55 Lts., y de 2,2kw</t>
  </si>
  <si>
    <t>Cloacal y Pluvial</t>
  </si>
  <si>
    <t>7.02.01</t>
  </si>
  <si>
    <t xml:space="preserve">Ejecución de instalación en caños Awaduct de cloaca para baños y office hasta cañerías de descarga y ventilación existente. Pileta de piso de PPN reforzado de Ø 0,060 m de 15 cm x 15 cm, incluso marco y reja de bronce cromado </t>
  </si>
  <si>
    <t>7.02.02</t>
  </si>
  <si>
    <t>Drenaje de condensado equipos de AA por piso</t>
  </si>
  <si>
    <t>h</t>
  </si>
  <si>
    <t>7.03</t>
  </si>
  <si>
    <t>Artefactos</t>
  </si>
  <si>
    <t>7.03.01</t>
  </si>
  <si>
    <t>Inodoro Tipo Ferrum Bari + Mochila + Asiento</t>
  </si>
  <si>
    <t>7.03.02</t>
  </si>
  <si>
    <t>Asiento de inodoro Tipo Ferrum</t>
  </si>
  <si>
    <t>7.03.03</t>
  </si>
  <si>
    <t>Bidet tipo Ferrum Bari</t>
  </si>
  <si>
    <t>7.03.04</t>
  </si>
  <si>
    <t>Minigitorio Tipo mural Roca</t>
  </si>
  <si>
    <t>7.03.05</t>
  </si>
  <si>
    <t>Inodoro apto discapacitados tipo Ferrum Espacio + mochila</t>
  </si>
  <si>
    <t>7.03.06</t>
  </si>
  <si>
    <t>7.03.07</t>
  </si>
  <si>
    <t>Bacha Tipo Mi Pileta (ART. 243) 44x34x15 en Lactario</t>
  </si>
  <si>
    <t>7.03.08</t>
  </si>
  <si>
    <t>Bacha Tipo Mi Pileta (art 303) 52x32x18 en Office</t>
  </si>
  <si>
    <t>7.03.09</t>
  </si>
  <si>
    <t>Bacha Tipo Ferrum congreso chica en Baños</t>
  </si>
  <si>
    <t>7.03.10</t>
  </si>
  <si>
    <t>Vanitory Tipo Ferrum Venecia en toilletes</t>
  </si>
  <si>
    <t>7.04</t>
  </si>
  <si>
    <t>Griferias</t>
  </si>
  <si>
    <t>7.04.01</t>
  </si>
  <si>
    <t>Griferia monocomando pressmatic para mesada cromada tipo FV en Baños</t>
  </si>
  <si>
    <t>7.04.02</t>
  </si>
  <si>
    <t>Grieria monocomando tipo Fv Linea Smile bidet</t>
  </si>
  <si>
    <t>7.04.03</t>
  </si>
  <si>
    <t>Valvula automática de pared Tipo FV Pressmatic para mingitorios</t>
  </si>
  <si>
    <t>7.04.04</t>
  </si>
  <si>
    <t>Griferia monocomando Tipo FV Kansas para office y lactario</t>
  </si>
  <si>
    <t>7.05</t>
  </si>
  <si>
    <t>Accesorios</t>
  </si>
  <si>
    <t>7.05.01</t>
  </si>
  <si>
    <t>Dispenser papel higiénico</t>
  </si>
  <si>
    <t>7.05.02</t>
  </si>
  <si>
    <t>Dispenser toallas de papel</t>
  </si>
  <si>
    <t>7.05.03</t>
  </si>
  <si>
    <t>Dispenser jabón liquido</t>
  </si>
  <si>
    <t>7.05.04</t>
  </si>
  <si>
    <t>Percha Gancho Simple Perchero Acero Inoxidable</t>
  </si>
  <si>
    <t>7.05.05</t>
  </si>
  <si>
    <t>Barral apto discapacitados rebatible 80 cm con portarrollo y accionador Tipo Ferrum Espacio</t>
  </si>
  <si>
    <t>7.05.06</t>
  </si>
  <si>
    <t xml:space="preserve">Barral Fijo Tipo Ferrum espacio 80 cm </t>
  </si>
  <si>
    <t>7.05.07</t>
  </si>
  <si>
    <t>Cesto de Basura Acero Inoxidable Pedal 20 Lts Baños</t>
  </si>
  <si>
    <t>7.05.08</t>
  </si>
  <si>
    <t>Cesto de basura  acero inox bajo mesada Office y lactario</t>
  </si>
  <si>
    <t>7.05.09</t>
  </si>
  <si>
    <t>Espejo basculante Tipo Ferrum.</t>
  </si>
  <si>
    <t>INSTALACION ELECTRICA</t>
  </si>
  <si>
    <t>8.01</t>
  </si>
  <si>
    <t>Instalación</t>
  </si>
  <si>
    <t>8.01.01</t>
  </si>
  <si>
    <t>8.01.02</t>
  </si>
  <si>
    <t>Mediciones iniciales y ensayos de recepcion de instalación eléctrica (conductores, equipamiento, tableros de BT, etc.).</t>
  </si>
  <si>
    <t>8.01.03</t>
  </si>
  <si>
    <t xml:space="preserve">Provision e instalacion de nuevo Tablero General (TG01-ES-ST) </t>
  </si>
  <si>
    <t>8.01.04</t>
  </si>
  <si>
    <t xml:space="preserve">Provision e instalacion de nuevo Tablero General (TG02-NE-ST) </t>
  </si>
  <si>
    <t>8.01.05</t>
  </si>
  <si>
    <t xml:space="preserve">Provision e instalacion de nuevo Tablero Seccional (TS04-UNOP-ST) </t>
  </si>
  <si>
    <t>8.01.06</t>
  </si>
  <si>
    <t xml:space="preserve">Provision e instalacion de nuevo Tablero Seccional (TS05-UOP-ST) </t>
  </si>
  <si>
    <t>8.01.07</t>
  </si>
  <si>
    <t xml:space="preserve">Provision e instalacion de nuevo Tablero Seccional (TS07-UOP-R1) </t>
  </si>
  <si>
    <t>8.01.08</t>
  </si>
  <si>
    <t xml:space="preserve">Provision e instalacion de nuevo Tablero Seccional (TS08-UOP-R2) </t>
  </si>
  <si>
    <t>8.01.09</t>
  </si>
  <si>
    <t xml:space="preserve">Provision e instalacion de nuevo Tablero Seccional (TS09-ES-ST) </t>
  </si>
  <si>
    <t>8.01.10</t>
  </si>
  <si>
    <t xml:space="preserve">Provision e instalacion de nuevo Tablero Seccional (TS10-NE-SI) </t>
  </si>
  <si>
    <t>8.01.11</t>
  </si>
  <si>
    <t xml:space="preserve">Provision e instalacion de nuevo Tablero Seccional (TS11-ES-SD) </t>
  </si>
  <si>
    <t>8.01.12</t>
  </si>
  <si>
    <t xml:space="preserve">Provision e instalacion de nuevo Tablero Seccional (TS12-NE-SD) </t>
  </si>
  <si>
    <t>8.01.13</t>
  </si>
  <si>
    <t>8.01.14</t>
  </si>
  <si>
    <t xml:space="preserve">Provision e instalacion de nuevo Tablero Seccional (TS15-ES-ST) </t>
  </si>
  <si>
    <t>8.01.15</t>
  </si>
  <si>
    <t xml:space="preserve">Provision e instalacion de nuevo Tablero Seccional (TS16-NE-PV) </t>
  </si>
  <si>
    <t>8.01.16</t>
  </si>
  <si>
    <t xml:space="preserve">Provision e instalacion de nuevo Tablero Seccional (TS17-ES-PV) </t>
  </si>
  <si>
    <t>8.01.17</t>
  </si>
  <si>
    <t xml:space="preserve">Provision e instalacion de nuevo Tablero Seccional (TS18-NE-CNS) </t>
  </si>
  <si>
    <t>8.01.18</t>
  </si>
  <si>
    <t xml:space="preserve">Provision e instalacion de nuevo Tablero Hangar (TG HANGAR) </t>
  </si>
  <si>
    <t>8.01.19</t>
  </si>
  <si>
    <t xml:space="preserve">Provision e instalacion de nuevo Tablero Hangar (TS HANGAR) </t>
  </si>
  <si>
    <t>8.01.20</t>
  </si>
  <si>
    <t>Cableado de alimentadores circuitos en TWR hasta cajas de pase de cada piso</t>
  </si>
  <si>
    <t>8.01.21</t>
  </si>
  <si>
    <t>Diseño, provision e instalacion de Sistema contra descargas atmosfericas y protección contra sobretensiones (DPS).</t>
  </si>
  <si>
    <t>8.01.22</t>
  </si>
  <si>
    <t>Sanjeo desde "TG02-NE-ST" hasta "TS18-NE-CNS" con cajas de Inspec. Según ET.</t>
  </si>
  <si>
    <t>8.01.23</t>
  </si>
  <si>
    <t>Cableado Subterraneo (3x35/16mm2 LS0H) en sanjeo punto anterior</t>
  </si>
  <si>
    <t>8.01.24</t>
  </si>
  <si>
    <t>Sanjeo desde "TG02-NE-ST" hasta "TS18-NE-CNS" hasta estacionamiento para ilum. Exterior.</t>
  </si>
  <si>
    <t>8.01.25</t>
  </si>
  <si>
    <t>Cableado Subterraneo (2x6mm2+T LS0H) con sanjeo desde "TG02-NE-ST" hasta estacionamiento para ilum. Exterior.</t>
  </si>
  <si>
    <t>8.01.26</t>
  </si>
  <si>
    <t>Cableado alimentador TS-ACC (4x10mm2+T LS0H) “TS06-UOP-ACC”</t>
  </si>
  <si>
    <t>8.01.27</t>
  </si>
  <si>
    <t>Cableado alimentador TS-SALA INSTRUCCIÓN NO ESENCIAL (4x6mm2+T LS0H) “TS10-NE-SI”</t>
  </si>
  <si>
    <t>8.01.28</t>
  </si>
  <si>
    <t xml:space="preserve">Cableado alimentador TS-SALA DESCANSO ESENCIAL (4x4mm2+T LS0H)   “TS11-ES-SD” </t>
  </si>
  <si>
    <t>8.01.29</t>
  </si>
  <si>
    <t>Cableado alimentador TS-SALA DESCANSO NO ESENCIAL (4x6mm2+T LS0H) “TS12-NE-SD”</t>
  </si>
  <si>
    <t>8.01.30</t>
  </si>
  <si>
    <t xml:space="preserve">Cableado alimentadores  BOMBAS achique (2x4mm2+T LS0H) </t>
  </si>
  <si>
    <t>8.01.31</t>
  </si>
  <si>
    <t xml:space="preserve">Cableado comandos BOMBAS achique (6x1,5mm2 LS0H) </t>
  </si>
  <si>
    <t>8.01.32</t>
  </si>
  <si>
    <t>Cableado alimentadores SALA DE MÁQUINAS ASC. (4x16mm2+T LS0H) “TS19-ES-SS”</t>
  </si>
  <si>
    <t>8.01.33</t>
  </si>
  <si>
    <t>Limpieza de pleno troncal a readecuar en ducto existente entre subsuelo  y Cabina de control.</t>
  </si>
  <si>
    <t>8.01.34</t>
  </si>
  <si>
    <t>Provision e instalación bandeja BT, tipo escalera 600 mm con accesorios, en montante TWR</t>
  </si>
  <si>
    <t>8.01.35</t>
  </si>
  <si>
    <t>Provision e Instalación bandejas perforada 300 mm con accesorios, en Sala Tecnica CNS p/distrib de equipos. En nivel superior BT (220/380v).</t>
  </si>
  <si>
    <t>8.01.36</t>
  </si>
  <si>
    <t xml:space="preserve">Cableado sobre bandejas perforada 300 mm, en Sala Tecnica CNS con sis tomas para circuitos de rackss. En nivel superior BT </t>
  </si>
  <si>
    <t>8.01.37</t>
  </si>
  <si>
    <t>Provision e Instalación bandejas perforada 300 mm con accesorios, para distribución por PB</t>
  </si>
  <si>
    <t>8.01.38</t>
  </si>
  <si>
    <t>Provision e Instalación bandejas perforada 200 mm con accesorios, para distribución en local Instucción y simuladores</t>
  </si>
  <si>
    <t>8.01.39</t>
  </si>
  <si>
    <t>Provision e Instalación bandejas perforada 450 mm con accesorios, para distribución en sala potencia.</t>
  </si>
  <si>
    <t>8.01.40</t>
  </si>
  <si>
    <t>Adecuacion de bandejas en Subsuelo, accesorios, equipotencialidad, y otras observaciones.</t>
  </si>
  <si>
    <t>8.01.41</t>
  </si>
  <si>
    <t>Provision e instalación bandeja BT, tipo escalera 600 mm con accesorios, SS</t>
  </si>
  <si>
    <t>8.01.42</t>
  </si>
  <si>
    <t>Canalizacion y cableado circuito iluminacion escalera de evacuacion con cajas estanco, galvanizado tipo DAISA IP65</t>
  </si>
  <si>
    <t>8.01.43</t>
  </si>
  <si>
    <t>Canalizacion y cableado bocas iluminacion de escalera con 15 pulsadores .</t>
  </si>
  <si>
    <t>8.01.44</t>
  </si>
  <si>
    <t>Canalizacion y cableado bocas de iluminacion.</t>
  </si>
  <si>
    <t>8.01.45</t>
  </si>
  <si>
    <t>Canalización y cableado alimentadores AA splits.</t>
  </si>
  <si>
    <t>8.01.46</t>
  </si>
  <si>
    <t>Provisión e instalación de caja estanca con corte al pie de cada compresor AA splits.</t>
  </si>
  <si>
    <t>8.01.47</t>
  </si>
  <si>
    <t>Canalización y cableado Bombas de achique.</t>
  </si>
  <si>
    <t>8.01.48</t>
  </si>
  <si>
    <t>Canalización y cableado Bombas de presión.</t>
  </si>
  <si>
    <t>8.01.49</t>
  </si>
  <si>
    <t>Provision,  canalización por contrapiso cableado puestos oficina (periscopios)</t>
  </si>
  <si>
    <t>8.01.50</t>
  </si>
  <si>
    <t>Provision, canalización y cableado tomacorrientes comunes y especiales</t>
  </si>
  <si>
    <t>8.01.51</t>
  </si>
  <si>
    <t>Provision, canalización y cableado Circuitos UPS ( toma doble rojo)</t>
  </si>
  <si>
    <t>8.01.52</t>
  </si>
  <si>
    <t>Provision, canalización y cableado PUESTO TIPO "A"</t>
  </si>
  <si>
    <t>8.01.53</t>
  </si>
  <si>
    <t>Provision, canalización y cableado PUESTO TIPO "B"</t>
  </si>
  <si>
    <t>8.01.54</t>
  </si>
  <si>
    <t>Provision, canalización y cableado PUESTO TIPO "C"</t>
  </si>
  <si>
    <t>8.01.55</t>
  </si>
  <si>
    <t>Provision, canalización y cableado PERISCOPIOS</t>
  </si>
  <si>
    <t>8.01.56</t>
  </si>
  <si>
    <t>Provision y colocación de llaves de efecto.</t>
  </si>
  <si>
    <t>8.01.57</t>
  </si>
  <si>
    <t>Provision y colocación de llaves de reguladores.</t>
  </si>
  <si>
    <t>8.01.58</t>
  </si>
  <si>
    <t>Provision y colocación de pulsadores para automático escalera</t>
  </si>
  <si>
    <t>8.01.59</t>
  </si>
  <si>
    <t>Provision UPS 3kVA para TOMAS ups e iluminacion de emergencia Plan de vuelo</t>
  </si>
  <si>
    <t>8.01.60</t>
  </si>
  <si>
    <t>Provision UPS 3kVA para TOMAS ups e iluminacion de emergencia local CNS</t>
  </si>
  <si>
    <t>8.01.61</t>
  </si>
  <si>
    <t>Provision UPS 6kVA para  iluminacion de emergencia edificio operativo y torre.</t>
  </si>
  <si>
    <t>8.01.62</t>
  </si>
  <si>
    <t>Canalizacion en cañería galvanizada tipo DAISA en alero que rodea edificio torre, y cableado Iluminacion exterior, apliques pared estancos.</t>
  </si>
  <si>
    <t>8.01.63</t>
  </si>
  <si>
    <t>Canalizacion con cajas y caño galvanizado y cableado Iluminacion exterior, Reflectores 20w zona estacionamiento.</t>
  </si>
  <si>
    <t>8.01.64</t>
  </si>
  <si>
    <t>Canalizacion por cañero subterráneo, instalación de columnas con cajas pase y cableado Iluminacion exterior, farolas peatonal.</t>
  </si>
  <si>
    <t>8.01.65</t>
  </si>
  <si>
    <t>Canalizacion y cableado subterráneo para luminarias tipo jabalinas en plantas frente.</t>
  </si>
  <si>
    <t>8.01.66</t>
  </si>
  <si>
    <t>Previción de movimiento de cableados subterráneos en el sector de la fundación de la escalera de escape, contando un un informe del georradar, sin interrumpir los servicios de operación de la TWR</t>
  </si>
  <si>
    <t>8.01.67</t>
  </si>
  <si>
    <t>Canalización y cableado de transformadores ILS y VOR "ubicación a confirmar"</t>
  </si>
  <si>
    <t>8.01.68</t>
  </si>
  <si>
    <t>Diseño, Provisión e instalación de sistema Puesta a Tierra completo. Planteo tentativo en plano.</t>
  </si>
  <si>
    <t>8.01.69</t>
  </si>
  <si>
    <t xml:space="preserve"> Confeccion de protocolo de PAT y continuidad de las masas (SRT), en edificio operativo</t>
  </si>
  <si>
    <t>8.01.70</t>
  </si>
  <si>
    <t xml:space="preserve"> Confeccion de protocolo de PAT y continuidad de las masas (SRT), en edificio CNS</t>
  </si>
  <si>
    <t>8.01.71</t>
  </si>
  <si>
    <t>Retiro de tableros en desuso en SS y limpieza de bandejas. Limpieza en general.</t>
  </si>
  <si>
    <t>8.01.72</t>
  </si>
  <si>
    <t xml:space="preserve">Adecuacion puestos de tomas en Hangar </t>
  </si>
  <si>
    <t>8.02</t>
  </si>
  <si>
    <t>Corrientes debiles</t>
  </si>
  <si>
    <t>8.02.01</t>
  </si>
  <si>
    <t>Cañeria vacía y bocas para puestos de datos, con tanza testigo</t>
  </si>
  <si>
    <t>8.02.02</t>
  </si>
  <si>
    <t>Provision y canalización PUESTO DATOS TIPO "A"</t>
  </si>
  <si>
    <t>8.02.03</t>
  </si>
  <si>
    <t>Provision y canalización  PUESTO DATOS TIPO "B"</t>
  </si>
  <si>
    <t>8.02.04</t>
  </si>
  <si>
    <t>Provision y canalización PUESTO DATOS TIPO "C"</t>
  </si>
  <si>
    <t>8.02.05</t>
  </si>
  <si>
    <t>Provision y canalización PUESTO DATOS EN PERISCOPIOS</t>
  </si>
  <si>
    <t>8.02.06</t>
  </si>
  <si>
    <t>Provision e instalación bandeja MBT Señales Debiles, tipo perforada 600 mm con accesorios, en montante TWR</t>
  </si>
  <si>
    <t>8.02.07</t>
  </si>
  <si>
    <t>Provision e Instalación bandejas perforada 300 mm con accesorios, en Sala Tecnica CNS p/distrib de equipos. En nivel inferior MBT (Señales Debiles).</t>
  </si>
  <si>
    <t>8.02.08</t>
  </si>
  <si>
    <t>Provisión de  face plate Cambre Silgo XXII en puestos datos</t>
  </si>
  <si>
    <t>8.02.09</t>
  </si>
  <si>
    <t>Cañeria y bocas para detección de incendio con tanza testigo</t>
  </si>
  <si>
    <t>8.02.10</t>
  </si>
  <si>
    <t>Ayuda a gremio para cableado de fibra óptica en línea al alimentador de edificio CNS</t>
  </si>
  <si>
    <t>8.02.11</t>
  </si>
  <si>
    <t>8.02.12</t>
  </si>
  <si>
    <t>Provisión y Colocación Artefactos de iluminación LED 60x60 , tipo Backlight  de embutir 4000k</t>
  </si>
  <si>
    <t>8.02.13</t>
  </si>
  <si>
    <t>Provisión y Colocación Artefactos de iluminación LED 60x60 , tipo Astro de aplicar 4000k</t>
  </si>
  <si>
    <t>8.02.14</t>
  </si>
  <si>
    <t>Provisión y Colocación Artefactos de iluminación LED redondo , de embutir Circus 4000k 20/30w</t>
  </si>
  <si>
    <t>8.02.15</t>
  </si>
  <si>
    <t xml:space="preserve">Provisión y Colocación Artefactos antidelumbrante de embutir con dicroica led regulable Artelum tipo Onix 4000k </t>
  </si>
  <si>
    <t>8.02.16</t>
  </si>
  <si>
    <t>Provisión y Colocación Artefactos antidelumbrante de embutir con dicroica led regulable redondo Artelum tipo Gap II 4000k</t>
  </si>
  <si>
    <t>8.02.17</t>
  </si>
  <si>
    <t>Provisión y Colocación artefacto de tubo led 2x18w tipo tipo Marea color 4000k estanco</t>
  </si>
  <si>
    <t>8.02.18</t>
  </si>
  <si>
    <t>Provisión y Colocación Artefactos de iluminación LED aplique tipo tortuga oval 4000k 20w</t>
  </si>
  <si>
    <t>8.02.19</t>
  </si>
  <si>
    <t>Cartel de salida emergencia tipo Atomlux 9905</t>
  </si>
  <si>
    <t>8.02.20</t>
  </si>
  <si>
    <t>Proyector led tipo Protolite 20w IP65 Escalera Evacuacion</t>
  </si>
  <si>
    <t>8.02.21</t>
  </si>
  <si>
    <t>Proyector led tipo Protolite 20w IP65 Estacionamiento</t>
  </si>
  <si>
    <t>8.02.22</t>
  </si>
  <si>
    <t>Proyector led tipo Protolite 150w IP65 TWR</t>
  </si>
  <si>
    <t>8.02.23</t>
  </si>
  <si>
    <t>Provisión y Colocación Artefactos de iluminación LED peatonal, tipo Aero 100 , farola Lucciola</t>
  </si>
  <si>
    <t>8.02.24</t>
  </si>
  <si>
    <t>Provisión y Colocación Artefactos de iluminación LED PAR30 exterior con jabalina, incluye lámpara</t>
  </si>
  <si>
    <t>8.02.25</t>
  </si>
  <si>
    <t>Equipo auxiliar de emergencia tipo Gamasonic EBM</t>
  </si>
  <si>
    <t>INSTALACION TERMOMECANICA</t>
  </si>
  <si>
    <t>9.01</t>
  </si>
  <si>
    <t>Equipos de Aires Acondicionado (Provisión)</t>
  </si>
  <si>
    <t>9.01.01</t>
  </si>
  <si>
    <t>AA 01 - Aire acondicionado tipo WESTRIC DC-620 (Sala de equipos y potencia)</t>
  </si>
  <si>
    <t>9.01.02</t>
  </si>
  <si>
    <t>AA 02 - Aire acondicionadotipo inverter split piso techo 9000 frig (ACC y sala de descanso)</t>
  </si>
  <si>
    <t>9.01.03</t>
  </si>
  <si>
    <t>AA 03 - Aire acondicionado inverter tipo split piso techo 6000 frig (Anexo CNS)</t>
  </si>
  <si>
    <t>9.01.04</t>
  </si>
  <si>
    <t>AA 04 - Aire acondicionado inverter tipo Cassete 6000 frig (Cabina de control)</t>
  </si>
  <si>
    <t>9.01.05</t>
  </si>
  <si>
    <t>AA 05 - Aire acondicionado inverter tipo split 4500 frig</t>
  </si>
  <si>
    <t>9.01.06</t>
  </si>
  <si>
    <t>AA 06 - Aire acondicionado inverter tipo Split 2500 frig</t>
  </si>
  <si>
    <t>9.02</t>
  </si>
  <si>
    <t>Secuenciador (Provisión e Instalación)</t>
  </si>
  <si>
    <t>9.02.01</t>
  </si>
  <si>
    <t>Secuenciador tipo Westric SW con PLC</t>
  </si>
  <si>
    <t>9.03</t>
  </si>
  <si>
    <t>Instalación de Equipos (Incluye Caja de Preinstalación, Desagues de PPL, Caño de Cobre)</t>
  </si>
  <si>
    <t>9.03.01</t>
  </si>
  <si>
    <t>Instalación-AA 01 - Aire acondicionado tipo WESTRIC DC-620 (Sala de equipos y potencia)</t>
  </si>
  <si>
    <t>9.03.02</t>
  </si>
  <si>
    <t>Instalación-AA 02 - Aire acondicionadotipo inverter split piso techo 9000 frig (ACC y sala de descanso)</t>
  </si>
  <si>
    <t>9.03.03</t>
  </si>
  <si>
    <t>Instalación-AA 03 - Aire acondicionado inverter tipo split piso techo 6000 frig (Anexo CNS)</t>
  </si>
  <si>
    <t>9.03.04</t>
  </si>
  <si>
    <t>Instalación-AA 04 - Aire acondicionado inverter tipo Cassete 6000 frig (Cabina de control)</t>
  </si>
  <si>
    <t>9.03.05</t>
  </si>
  <si>
    <t>Instalación-AA 05 - Aire acondicionado inverter tipo split 4500 frig</t>
  </si>
  <si>
    <t>9.03.06</t>
  </si>
  <si>
    <t>Instalación-AA 06 - Aire acondicionado inverter tipo Split 2500 frig</t>
  </si>
  <si>
    <t>CUBIERTA</t>
  </si>
  <si>
    <t xml:space="preserve"> </t>
  </si>
  <si>
    <t>10.01</t>
  </si>
  <si>
    <t>Cubierta de Chapa con estructura metálica ampliación patio</t>
  </si>
  <si>
    <t>10.02</t>
  </si>
  <si>
    <t>Cubierta de chapa con reticulado metálico en estacionamiento</t>
  </si>
  <si>
    <t>ESCALERA DE EMERGENCIA EXTERIOR</t>
  </si>
  <si>
    <t>11.01</t>
  </si>
  <si>
    <t>Estructura Metálica - ESCALERA TWR</t>
  </si>
  <si>
    <t>11.01.01</t>
  </si>
  <si>
    <t>Estructura de acero galvanizado salida de emergencia de cabina de control a planta baja</t>
  </si>
  <si>
    <t>11.02</t>
  </si>
  <si>
    <t>Estructura Metálica - ESCALERA HANGAR</t>
  </si>
  <si>
    <t>11.02.01</t>
  </si>
  <si>
    <t>Estructura de acero galvanizado acceso al Hangar</t>
  </si>
  <si>
    <t>10.03</t>
  </si>
  <si>
    <t>Varios</t>
  </si>
  <si>
    <t>11.03.01</t>
  </si>
  <si>
    <t>Estudio de Suelos</t>
  </si>
  <si>
    <t>11.03.02</t>
  </si>
  <si>
    <t>Memoria de cálculo estructural</t>
  </si>
  <si>
    <t>11.03.03</t>
  </si>
  <si>
    <t>Ingeniería de detalle y ejecutiva</t>
  </si>
  <si>
    <t>MESADAS</t>
  </si>
  <si>
    <t>12.01</t>
  </si>
  <si>
    <t>Mesada de granito gris mara (20mm), con frentin y zócalo de 50mm incluye mensulas y accesorios</t>
  </si>
  <si>
    <t xml:space="preserve"> ESPEJOS </t>
  </si>
  <si>
    <t>13.01</t>
  </si>
  <si>
    <t>Espejos baños pegados en pared sobre mesadas (h=90cm)</t>
  </si>
  <si>
    <t>CORTINAS</t>
  </si>
  <si>
    <t>14.01</t>
  </si>
  <si>
    <t>Cortinado A - recto tipo roller en tela traslucida Sun screen</t>
  </si>
  <si>
    <t>14.02</t>
  </si>
  <si>
    <t>Cortina B - Black Out Vinílica con sistema de riel inclinado</t>
  </si>
  <si>
    <t>MOBILIARIOS</t>
  </si>
  <si>
    <t>15.01</t>
  </si>
  <si>
    <t>MOBILIARIO DE LINEA OPERATIVO</t>
  </si>
  <si>
    <t>15.01.01</t>
  </si>
  <si>
    <t>EL01 Escritorio simple con cajonera 1200mmx700mm (oficinas)</t>
  </si>
  <si>
    <t>15.01.02</t>
  </si>
  <si>
    <t>EL02 escritorio en L con cajonera 1800mmx1700mm (gerenciales/jefaturas)</t>
  </si>
  <si>
    <t>15.01.03</t>
  </si>
  <si>
    <t xml:space="preserve">EL03 escritorio simple con cajonera 1400mm x 700mm (oficinas) </t>
  </si>
  <si>
    <t>15.01.04</t>
  </si>
  <si>
    <t>EL04 Bibliotecas bajas 900mm x 703mm x405mm (oficinas)</t>
  </si>
  <si>
    <t>15.01.05</t>
  </si>
  <si>
    <t>EL05 Bibliotecas altas  900mm x 1400mm x 405mm</t>
  </si>
  <si>
    <t>15.01.06</t>
  </si>
  <si>
    <t>EL06 Mesa de Reuniones 2100mmx1200mm (Edif Operativo)</t>
  </si>
  <si>
    <t>15.01.07</t>
  </si>
  <si>
    <t>EL07 Mesa Office 1000mmx1000mm (AISCOM - TWR)</t>
  </si>
  <si>
    <t>15.01.08</t>
  </si>
  <si>
    <t>EL08 Lockers metálico 8 puertas (Vestuario ACC)</t>
  </si>
  <si>
    <t>15.02</t>
  </si>
  <si>
    <t>MOBILIARIOS ESPECIALES A MEDIDA</t>
  </si>
  <si>
    <t>15.02.01</t>
  </si>
  <si>
    <t>ME 01 Mesa Comedor 2000mm x 900mm (E.O. y ACC)</t>
  </si>
  <si>
    <t>15.02.02</t>
  </si>
  <si>
    <t>ME 02 Mesa Comedor 2600mm x 1000mm (Anexo CNS)</t>
  </si>
  <si>
    <t>15.02.03</t>
  </si>
  <si>
    <t>ME 03 Escritorio 2100mmx700mm (DBM)</t>
  </si>
  <si>
    <t>15.02.04</t>
  </si>
  <si>
    <t>ME 04 Escritorio 450mm x 800mm (RCMS. ILS. Tarifadora tel, internet)</t>
  </si>
  <si>
    <t>15.02.05</t>
  </si>
  <si>
    <t xml:space="preserve">ME 05 Mueble de guardado 4700mm x 500mm x 2500mm (Comunicaciones) </t>
  </si>
  <si>
    <t>15.02.06</t>
  </si>
  <si>
    <t xml:space="preserve">ME 06 Mesa taller robustos 3000mm x 100mm </t>
  </si>
  <si>
    <t>15.02.07</t>
  </si>
  <si>
    <t>ME 07 Escritorio taller 3000mm x 700mm</t>
  </si>
  <si>
    <t>15.02.08</t>
  </si>
  <si>
    <t>ME 08 Consola cabina de control</t>
  </si>
  <si>
    <t>15.03</t>
  </si>
  <si>
    <t>MUEBLES BAJO MESADA</t>
  </si>
  <si>
    <t>15.03.01</t>
  </si>
  <si>
    <t>M 01 Mueble bajo mesada (ACC)</t>
  </si>
  <si>
    <t>15.03.02</t>
  </si>
  <si>
    <t>M 02 Mueble bajo mesada (office EO)</t>
  </si>
  <si>
    <t>15.03.03</t>
  </si>
  <si>
    <t>M 03 Mueble bajo mesada (Lactareo)</t>
  </si>
  <si>
    <t>15.03.04</t>
  </si>
  <si>
    <t>M 04 Mueble bajo mesada (TWR)</t>
  </si>
  <si>
    <t>15.03.05</t>
  </si>
  <si>
    <t>M 05 Mueble bajo mesada (Anexo CNS)</t>
  </si>
  <si>
    <t>15.03.06</t>
  </si>
  <si>
    <t>M 06 Mueble bajo mesada (AISCOM)</t>
  </si>
  <si>
    <t>15.04</t>
  </si>
  <si>
    <t>MOBILIARIO DE AMBIENTACIÓN</t>
  </si>
  <si>
    <t>15.04.01</t>
  </si>
  <si>
    <t>MA 01 - Sillón de dos cuerpos</t>
  </si>
  <si>
    <t>15.04.02</t>
  </si>
  <si>
    <t>MA 02 - Sillón de un cuerpo</t>
  </si>
  <si>
    <t>15.04.03</t>
  </si>
  <si>
    <t>MA 03 - Mesa baja sala de descanso diam 30</t>
  </si>
  <si>
    <t>15.05</t>
  </si>
  <si>
    <t>SILLAS DE LINEA</t>
  </si>
  <si>
    <t>15.05.01</t>
  </si>
  <si>
    <t>SL 01 - Sillas ACC y Cabina TWR. Tipo "VERTEBRA" con apoyacabeza y percha</t>
  </si>
  <si>
    <t>15.05.02</t>
  </si>
  <si>
    <t>SL 02 - Silla Pupitre para Sala de instrucción color a negro. Tipo Nest apilable</t>
  </si>
  <si>
    <t>15.05.03</t>
  </si>
  <si>
    <t>SL 03 - Sillas Operativa. Tipo Aston con percha</t>
  </si>
  <si>
    <t>15.05.04</t>
  </si>
  <si>
    <t>SL 04 - Sillas sala de espera y office. Tipo Oregón</t>
  </si>
  <si>
    <t>EQUIPAMIENTO OFFICE</t>
  </si>
  <si>
    <t>16.01</t>
  </si>
  <si>
    <t xml:space="preserve">Provisión y colocación de heladera 280lts </t>
  </si>
  <si>
    <t>16.02</t>
  </si>
  <si>
    <t xml:space="preserve">Provisión y colocación de heladera tipo frigobar 65lts </t>
  </si>
  <si>
    <t>16.03</t>
  </si>
  <si>
    <t>Pava electrica 2lts</t>
  </si>
  <si>
    <t>16.04</t>
  </si>
  <si>
    <t xml:space="preserve"> Microondas 20lts</t>
  </si>
  <si>
    <t>16.05</t>
  </si>
  <si>
    <t>Cafetera de  filtro con jarra 1,2lts</t>
  </si>
  <si>
    <t>LIMPIEZA</t>
  </si>
  <si>
    <t>17.01</t>
  </si>
  <si>
    <t xml:space="preserve">Limpieza Periódica incluye volquetes </t>
  </si>
  <si>
    <t>mes</t>
  </si>
  <si>
    <t>17.02</t>
  </si>
  <si>
    <t>Limpieza final de obra</t>
  </si>
  <si>
    <t>TWR DESPLEGABLE</t>
  </si>
  <si>
    <t>18.01</t>
  </si>
  <si>
    <t>Platea de apoyo para TWR MOVIL 6X6 m, 12cm esperor H21</t>
  </si>
  <si>
    <t>18.02</t>
  </si>
  <si>
    <t>Muertos de anclaje para tensores de arriostramiento</t>
  </si>
  <si>
    <t>INSTALACION DETECCION DE INCENDIO</t>
  </si>
  <si>
    <t>19.01</t>
  </si>
  <si>
    <t>19.02</t>
  </si>
  <si>
    <t>Provision e instalacion panel central principal</t>
  </si>
  <si>
    <t>19.03</t>
  </si>
  <si>
    <t>Provision e instalacion paneles centrales secundarios</t>
  </si>
  <si>
    <t>19.04</t>
  </si>
  <si>
    <t>Provision e instalacion detector de humo</t>
  </si>
  <si>
    <t>19.05</t>
  </si>
  <si>
    <t>Provision e instalacion avisador manual</t>
  </si>
  <si>
    <t>19.06</t>
  </si>
  <si>
    <t>Provision e instalacion sirena+flash estroboscópico</t>
  </si>
  <si>
    <t>19.07</t>
  </si>
  <si>
    <t>Cableado de todo el sistema</t>
  </si>
  <si>
    <t>COSTO - NETO</t>
  </si>
  <si>
    <t>COSTO-NETO</t>
  </si>
  <si>
    <t>COSTO FINANCIERO</t>
  </si>
  <si>
    <t>%</t>
  </si>
  <si>
    <t>SUBTOTAL B</t>
  </si>
  <si>
    <t>GASTOS GENERALES</t>
  </si>
  <si>
    <t>BENEFICIO</t>
  </si>
  <si>
    <t>SUBTOTAL C</t>
  </si>
  <si>
    <t>IMPUESTOS: I.V.A. + ING.BRUTOS</t>
  </si>
  <si>
    <t>SUBTOTAL:</t>
  </si>
  <si>
    <t>PRESUPUESTO GENERAL (COSTO-COSTO x CR A )</t>
  </si>
  <si>
    <t>20</t>
  </si>
  <si>
    <t>EQUIPO DE OBRA</t>
  </si>
  <si>
    <t>20.1</t>
  </si>
  <si>
    <t>Representante Tecnico en Obra (Arq . / Ing.)</t>
  </si>
  <si>
    <t>20.2</t>
  </si>
  <si>
    <t>Jefe de Obra FULL TIME (Arq . / Ing.)</t>
  </si>
  <si>
    <t>20.3</t>
  </si>
  <si>
    <t>Técnico en Seguridad e Higiene FULL TIME</t>
  </si>
  <si>
    <t xml:space="preserve">    Subtotal Item</t>
  </si>
  <si>
    <t>21</t>
  </si>
  <si>
    <t>SEGUROS Y POLIZAS</t>
  </si>
  <si>
    <t>21.1</t>
  </si>
  <si>
    <t>Seguro todo riesgo construccion</t>
  </si>
  <si>
    <t>21.2</t>
  </si>
  <si>
    <t>Seguro de responsabilidad civil obligatorio</t>
  </si>
  <si>
    <t>21.3</t>
  </si>
  <si>
    <t>Poliza de cumplimiento de contrato</t>
  </si>
  <si>
    <t>21.4</t>
  </si>
  <si>
    <t>Poliza de Caucion por anticipo financiero</t>
  </si>
  <si>
    <t>21.5</t>
  </si>
  <si>
    <t>Seguros varios</t>
  </si>
  <si>
    <t>PRECIO TOTAL DE OBRA</t>
  </si>
  <si>
    <t>PLANILLA RESUMEN</t>
  </si>
  <si>
    <t>% incidencia</t>
  </si>
  <si>
    <t>2</t>
  </si>
  <si>
    <t>3</t>
  </si>
  <si>
    <t>4</t>
  </si>
  <si>
    <t>5</t>
  </si>
  <si>
    <t>6</t>
  </si>
  <si>
    <t>7</t>
  </si>
  <si>
    <t>8</t>
  </si>
  <si>
    <t>9</t>
  </si>
  <si>
    <t>10</t>
  </si>
  <si>
    <t>11</t>
  </si>
  <si>
    <t>12</t>
  </si>
  <si>
    <t>13</t>
  </si>
  <si>
    <t>14</t>
  </si>
  <si>
    <t>15</t>
  </si>
  <si>
    <t>16</t>
  </si>
  <si>
    <t>17</t>
  </si>
  <si>
    <t>18</t>
  </si>
  <si>
    <t>19</t>
  </si>
  <si>
    <t>SUBTOTAL</t>
  </si>
  <si>
    <t>TOTAL</t>
  </si>
  <si>
    <t xml:space="preserve">Superficie                                   </t>
  </si>
  <si>
    <t xml:space="preserve">Precio por m2 de Edificación                                            </t>
  </si>
  <si>
    <t>$/m2</t>
  </si>
  <si>
    <t>ITEM:</t>
  </si>
  <si>
    <t>UNIDAD DE MEDIDA (UdM)</t>
  </si>
  <si>
    <t>DESCRIPCION:</t>
  </si>
  <si>
    <t>CODIGO</t>
  </si>
  <si>
    <t>INSUMO</t>
  </si>
  <si>
    <t>UNIDAD DE MEDIDA</t>
  </si>
  <si>
    <t>CANTIDAD</t>
  </si>
  <si>
    <t xml:space="preserve">RENDIMIENTO </t>
  </si>
  <si>
    <t>COSTO UNITARIO</t>
  </si>
  <si>
    <t>COSTO PARCIAL</t>
  </si>
  <si>
    <t>COSTO TOTAL</t>
  </si>
  <si>
    <t>A</t>
  </si>
  <si>
    <t>MATERIALES</t>
  </si>
  <si>
    <t>U.Mat/UdM</t>
  </si>
  <si>
    <t>$/u</t>
  </si>
  <si>
    <t>Sub total</t>
  </si>
  <si>
    <t>B</t>
  </si>
  <si>
    <t>MANO DE OBRA</t>
  </si>
  <si>
    <t>Jornales/Día</t>
  </si>
  <si>
    <t>Jornales/UdM</t>
  </si>
  <si>
    <t xml:space="preserve">$/Día </t>
  </si>
  <si>
    <t>C</t>
  </si>
  <si>
    <t>TRANSPORTE</t>
  </si>
  <si>
    <t>D</t>
  </si>
  <si>
    <t>AMORTIZACION DE EQUIPOS</t>
  </si>
  <si>
    <t>Equipo/Mes</t>
  </si>
  <si>
    <t>Horas/UdM</t>
  </si>
  <si>
    <t>$/Hora</t>
  </si>
  <si>
    <t>E</t>
  </si>
  <si>
    <t>REPARACION Y REPUESTOS DE EQUIPOS</t>
  </si>
  <si>
    <t>F</t>
  </si>
  <si>
    <t>COMBUSTIBLES Y LUBRICANTES DE EQUIPOS</t>
  </si>
  <si>
    <t>Litro/UdM</t>
  </si>
  <si>
    <t>$/Litro</t>
  </si>
  <si>
    <t>COSTO DIRECTO</t>
  </si>
  <si>
    <t>CR</t>
  </si>
  <si>
    <t>PRECIO TOTAL</t>
  </si>
  <si>
    <t>CALCULO COEFICIENTE RESUMEN (CR)</t>
  </si>
  <si>
    <t>GG</t>
  </si>
  <si>
    <t>g.g</t>
  </si>
  <si>
    <t>GG= A x %gg</t>
  </si>
  <si>
    <t>B= A + GG</t>
  </si>
  <si>
    <t>CF</t>
  </si>
  <si>
    <t xml:space="preserve">c.f </t>
  </si>
  <si>
    <t>CF= B x %cf</t>
  </si>
  <si>
    <t>BE</t>
  </si>
  <si>
    <t>be</t>
  </si>
  <si>
    <t>BE= B x be</t>
  </si>
  <si>
    <t>C= B+CF+BE</t>
  </si>
  <si>
    <t>IMP</t>
  </si>
  <si>
    <t>i</t>
  </si>
  <si>
    <t>IMP= C * i</t>
  </si>
  <si>
    <t>PRESUPUESTO</t>
  </si>
  <si>
    <t>D= C + IMP</t>
  </si>
  <si>
    <t>COEFICIENTE RESUMEN (CR)</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</si>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</sst>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4" formatCode="_-&quot;$&quot;\ * #,##0.00_-;\-&quot;$&quot;\ * #,##0.00_-;_-&quot;$&quot;\ * &quot;-&quot;??_-;_-@_-"/>
    <numFmt numFmtId="164" formatCode="_ &quot;$&quot;\ * #,##0.00_ ;_ &quot;$&quot;\ * \-#,##0.00_ ;_ &quot;$&quot;\ * &quot;-&quot;??_ ;_ @_ "/>
    <numFmt numFmtId="165" formatCode="_ * #,##0.00_ ;_ * \-#,##0.00_ ;_ * &quot;-&quot;??_ ;_ @_ "/>
    <numFmt numFmtId="166" formatCode="#,##0.000"/>
    <numFmt numFmtId="167" formatCode="0.000"/>
    <numFmt numFmtId="168" formatCode="_ [$€-2]\ * #,##0.00_ ;_ [$€-2]\ * \-#,##0.00_ ;_ [$€-2]\ * &quot;-&quot;??_ "/>
    <numFmt numFmtId="169" formatCode="&quot;$&quot;\ #,##0.00"/>
    <numFmt numFmtId="170" formatCode="[$$-409]#,##0.00_ ;\-[$$-409]#,##0.00\ "/>
    <numFmt numFmtId="172" formatCode="0.000%"/>
    <numFmt numFmtId="173" formatCode="#,##0.000000"/>
    <numFmt numFmtId="174" formatCode="0.0"/>
    <numFmt numFmtId="175" formatCode="#,##0.00000"/>
  </numFmts>
  <fonts count="42" x14ac:knownFonts="1">
    <font>
      <sz val="10"/>
      <name val="Arial"/>
    </font>
    <font>
      <sz val="11"/>
      <color theme="1"/>
      <name val="Calibri"/>
      <family val="2"/>
      <scheme val="minor"/>
    </font>
    <font>
      <sz val="10"/>
      <name val="Arial"/>
      <family val="2"/>
    </font>
    <font>
      <u/>
      <sz val="7.5"/>
      <color indexed="12"/>
      <name val="Arial"/>
      <family val="2"/>
    </font>
    <font>
      <sz val="10"/>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1"/>
      <name val="Calibri"/>
      <family val="2"/>
      <scheme val="minor"/>
    </font>
    <font>
      <sz val="10"/>
      <name val="Arial"/>
      <family val="2"/>
    </font>
    <font>
      <sz val="8"/>
      <name val="Arial"/>
      <family val="2"/>
    </font>
    <font>
      <b/>
      <sz val="10"/>
      <color rgb="FF00B050"/>
      <name val="Arial"/>
      <family val="2"/>
    </font>
    <font>
      <i/>
      <sz val="10"/>
      <name val="Arial"/>
      <family val="2"/>
    </font>
    <font>
      <b/>
      <i/>
      <sz val="10"/>
      <name val="Arial"/>
      <family val="2"/>
    </font>
    <font>
      <b/>
      <sz val="14"/>
      <color theme="0"/>
      <name val="Arial"/>
      <family val="2"/>
    </font>
    <font>
      <sz val="14"/>
      <color theme="0"/>
      <name val="Arial"/>
      <family val="2"/>
    </font>
    <font>
      <b/>
      <sz val="10"/>
      <color theme="0" tint="-0.499984740745262"/>
      <name val="Arial"/>
      <family val="2"/>
    </font>
    <font>
      <b/>
      <sz val="12"/>
      <name val="Arial"/>
      <family val="2"/>
    </font>
    <font>
      <sz val="10"/>
      <color rgb="FFFF0000"/>
      <name val="Arial"/>
      <family val="2"/>
    </font>
    <font>
      <sz val="10"/>
      <color theme="1"/>
      <name val="Arial"/>
      <family val="2"/>
    </font>
    <font>
      <sz val="12"/>
      <name val="Arial"/>
      <family val="2"/>
    </font>
    <font>
      <b/>
      <sz val="10"/>
      <color theme="0" tint="-0.34998626667073579"/>
      <name val="Arial"/>
      <family val="2"/>
    </font>
    <font>
      <sz val="9"/>
      <color indexed="81"/>
      <name val="Tahoma"/>
      <family val="2"/>
    </font>
    <font>
      <b/>
      <sz val="9"/>
      <color indexed="81"/>
      <name val="Tahoma"/>
      <family val="2"/>
    </font>
    <font>
      <sz val="10"/>
      <name val="Calibri"/>
      <family val="2"/>
    </font>
    <font>
      <sz val="10"/>
      <name val="Calibri"/>
      <family val="2"/>
      <scheme val="minor"/>
    </font>
    <font>
      <b/>
      <sz val="9"/>
      <name val="Arial"/>
      <family val="2"/>
    </font>
  </fonts>
  <fills count="30">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9"/>
      </patternFill>
    </fill>
    <fill>
      <patternFill patternType="solid">
        <fgColor indexed="55"/>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FFFF00"/>
        <bgColor indexed="64"/>
      </patternFill>
    </fill>
    <fill>
      <patternFill patternType="solid">
        <fgColor theme="6" tint="0.79998168889431442"/>
        <bgColor indexed="64"/>
      </patternFill>
    </fill>
    <fill>
      <patternFill patternType="solid">
        <fgColor rgb="FFC0C0C0"/>
        <bgColor indexed="64"/>
      </patternFill>
    </fill>
    <fill>
      <patternFill patternType="solid">
        <fgColor rgb="FFFFFFFF"/>
        <bgColor indexed="64"/>
      </patternFill>
    </fill>
    <fill>
      <patternFill patternType="solid">
        <fgColor theme="4" tint="0.59999389629810485"/>
        <bgColor indexed="64"/>
      </patternFill>
    </fill>
  </fills>
  <borders count="10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right/>
      <top/>
      <bottom style="thick">
        <color indexed="56"/>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hair">
        <color indexed="64"/>
      </left>
      <right/>
      <top/>
      <bottom style="hair">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hair">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medium">
        <color indexed="64"/>
      </top>
      <bottom style="hair">
        <color indexed="64"/>
      </bottom>
      <diagonal/>
    </border>
    <border>
      <left style="medium">
        <color indexed="64"/>
      </left>
      <right/>
      <top/>
      <bottom/>
      <diagonal/>
    </border>
    <border>
      <left/>
      <right/>
      <top style="medium">
        <color indexed="64"/>
      </top>
      <bottom style="hair">
        <color indexed="64"/>
      </bottom>
      <diagonal/>
    </border>
    <border>
      <left/>
      <right style="hair">
        <color indexed="64"/>
      </right>
      <top/>
      <bottom style="hair">
        <color indexed="64"/>
      </bottom>
      <diagonal/>
    </border>
    <border>
      <left/>
      <right style="hair">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style="hair">
        <color indexed="64"/>
      </top>
      <bottom/>
      <diagonal/>
    </border>
    <border>
      <left style="hair">
        <color indexed="64"/>
      </left>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auto="1"/>
      </left>
      <right style="hair">
        <color auto="1"/>
      </right>
      <top style="hair">
        <color auto="1"/>
      </top>
      <bottom/>
      <diagonal/>
    </border>
    <border>
      <left style="hair">
        <color auto="1"/>
      </left>
      <right/>
      <top style="hair">
        <color auto="1"/>
      </top>
      <bottom style="hair">
        <color auto="1"/>
      </bottom>
      <diagonal/>
    </border>
    <border>
      <left style="hair">
        <color indexed="64"/>
      </left>
      <right/>
      <top style="medium">
        <color indexed="64"/>
      </top>
      <bottom style="hair">
        <color indexed="64"/>
      </bottom>
      <diagonal/>
    </border>
    <border>
      <left style="hair">
        <color indexed="64"/>
      </left>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hair">
        <color indexed="64"/>
      </left>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bottom style="hair">
        <color indexed="64"/>
      </bottom>
      <diagonal/>
    </border>
    <border>
      <left/>
      <right style="hair">
        <color auto="1"/>
      </right>
      <top style="medium">
        <color indexed="64"/>
      </top>
      <bottom style="thin">
        <color indexed="64"/>
      </bottom>
      <diagonal/>
    </border>
    <border>
      <left style="hair">
        <color indexed="64"/>
      </left>
      <right style="hair">
        <color indexed="64"/>
      </right>
      <top style="medium">
        <color indexed="64"/>
      </top>
      <bottom style="hair">
        <color indexed="64"/>
      </bottom>
      <diagonal/>
    </border>
    <border>
      <left/>
      <right style="thin">
        <color indexed="64"/>
      </right>
      <top style="thin">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right style="thin">
        <color indexed="64"/>
      </right>
      <top/>
      <bottom/>
      <diagonal/>
    </border>
    <border>
      <left style="hair">
        <color auto="1"/>
      </left>
      <right style="hair">
        <color auto="1"/>
      </right>
      <top style="hair">
        <color auto="1"/>
      </top>
      <bottom style="hair">
        <color auto="1"/>
      </bottom>
      <diagonal/>
    </border>
    <border>
      <left style="thin">
        <color indexed="64"/>
      </left>
      <right/>
      <top style="medium">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rgb="FF000000"/>
      </right>
      <top style="hair">
        <color indexed="64"/>
      </top>
      <bottom style="hair">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hair">
        <color indexed="64"/>
      </top>
      <bottom style="medium">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rgb="FF000000"/>
      </left>
      <right/>
      <top style="medium">
        <color indexed="64"/>
      </top>
      <bottom/>
      <diagonal/>
    </border>
    <border>
      <left style="thin">
        <color rgb="FF000000"/>
      </left>
      <right/>
      <top/>
      <bottom/>
      <diagonal/>
    </border>
    <border>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s>
  <cellStyleXfs count="101">
    <xf numFmtId="0" fontId="0" fillId="0" borderId="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6" borderId="0" applyNumberFormat="0" applyBorder="0" applyAlignment="0" applyProtection="0"/>
    <xf numFmtId="0" fontId="9" fillId="11" borderId="1" applyNumberFormat="0" applyAlignment="0" applyProtection="0"/>
    <xf numFmtId="0" fontId="9" fillId="11" borderId="1" applyNumberFormat="0" applyAlignment="0" applyProtection="0"/>
    <xf numFmtId="0" fontId="10" fillId="12" borderId="2" applyNumberFormat="0" applyAlignment="0" applyProtection="0"/>
    <xf numFmtId="0" fontId="10" fillId="12" borderId="2" applyNumberFormat="0" applyAlignment="0" applyProtection="0"/>
    <xf numFmtId="0" fontId="11" fillId="0" borderId="3" applyNumberFormat="0" applyFill="0" applyAlignment="0" applyProtection="0"/>
    <xf numFmtId="0" fontId="11" fillId="0" borderId="3"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3" fillId="7" borderId="1" applyNumberFormat="0" applyAlignment="0" applyProtection="0"/>
    <xf numFmtId="0" fontId="13" fillId="7" borderId="1" applyNumberFormat="0" applyAlignment="0" applyProtection="0"/>
    <xf numFmtId="168" fontId="4" fillId="0" borderId="0" applyFont="0" applyFill="0" applyBorder="0" applyAlignment="0" applyProtection="0"/>
    <xf numFmtId="0" fontId="3" fillId="0" borderId="0" applyNumberFormat="0" applyFill="0" applyBorder="0" applyAlignment="0" applyProtection="0">
      <alignment vertical="top"/>
      <protection locked="0"/>
    </xf>
    <xf numFmtId="0" fontId="14" fillId="17" borderId="0" applyNumberFormat="0" applyBorder="0" applyAlignment="0" applyProtection="0"/>
    <xf numFmtId="0" fontId="14" fillId="17" borderId="0" applyNumberFormat="0" applyBorder="0" applyAlignment="0" applyProtection="0"/>
    <xf numFmtId="165" fontId="6" fillId="0" borderId="0" applyFont="0" applyFill="0" applyBorder="0" applyAlignment="0" applyProtection="0"/>
    <xf numFmtId="0" fontId="15" fillId="7" borderId="0" applyNumberFormat="0" applyBorder="0" applyAlignment="0" applyProtection="0"/>
    <xf numFmtId="0" fontId="15" fillId="7" borderId="0" applyNumberFormat="0" applyBorder="0" applyAlignment="0" applyProtection="0"/>
    <xf numFmtId="0" fontId="4" fillId="0" borderId="0"/>
    <xf numFmtId="0" fontId="22" fillId="0" borderId="0"/>
    <xf numFmtId="0" fontId="6" fillId="0" borderId="0"/>
    <xf numFmtId="0" fontId="4" fillId="0" borderId="0"/>
    <xf numFmtId="0" fontId="23" fillId="0" borderId="0"/>
    <xf numFmtId="0" fontId="4" fillId="4" borderId="5" applyNumberFormat="0" applyFont="0" applyAlignment="0" applyProtection="0"/>
    <xf numFmtId="0" fontId="4" fillId="4" borderId="5" applyNumberFormat="0" applyFont="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6" fillId="11" borderId="6" applyNumberFormat="0" applyAlignment="0" applyProtection="0"/>
    <xf numFmtId="0" fontId="16" fillId="11" borderId="6" applyNumberFormat="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4"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8"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44" fontId="24" fillId="0" borderId="0" applyFont="0" applyFill="0" applyBorder="0" applyAlignment="0" applyProtection="0"/>
    <xf numFmtId="0" fontId="2" fillId="0" borderId="0"/>
    <xf numFmtId="0" fontId="1" fillId="0" borderId="0"/>
    <xf numFmtId="44" fontId="1" fillId="0" borderId="0" applyFont="0" applyFill="0" applyBorder="0" applyAlignment="0" applyProtection="0"/>
    <xf numFmtId="0" fontId="2" fillId="4" borderId="5" applyNumberFormat="0" applyFont="0" applyAlignment="0" applyProtection="0"/>
    <xf numFmtId="0" fontId="2" fillId="0" borderId="0"/>
    <xf numFmtId="0" fontId="2" fillId="0" borderId="0"/>
    <xf numFmtId="0" fontId="2" fillId="0" borderId="0"/>
    <xf numFmtId="0" fontId="35" fillId="0" borderId="0"/>
  </cellStyleXfs>
  <cellXfs count="582">
    <xf numFmtId="0" fontId="0" fillId="0" borderId="0" xfId="0"/>
    <xf numFmtId="0" fontId="5" fillId="0" borderId="10" xfId="0" applyFont="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10" fontId="5" fillId="19" borderId="10" xfId="0" applyNumberFormat="1"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wrapText="1"/>
    </xf>
    <xf numFmtId="49" fontId="2" fillId="0" borderId="0" xfId="0" applyNumberFormat="1" applyFont="1" applyAlignment="1">
      <alignment horizontal="center" vertical="center"/>
    </xf>
    <xf numFmtId="0" fontId="2" fillId="0" borderId="32" xfId="0" applyFont="1" applyBorder="1" applyAlignment="1">
      <alignment horizontal="left" vertical="center" wrapText="1"/>
    </xf>
    <xf numFmtId="0" fontId="5" fillId="0" borderId="13" xfId="0" applyFont="1" applyBorder="1" applyAlignment="1">
      <alignment horizontal="center" vertical="center"/>
    </xf>
    <xf numFmtId="49" fontId="2" fillId="0" borderId="14" xfId="0" applyNumberFormat="1" applyFont="1" applyBorder="1" applyAlignment="1">
      <alignment horizontal="left" vertical="center" wrapText="1"/>
    </xf>
    <xf numFmtId="49" fontId="2" fillId="0" borderId="14" xfId="0" applyNumberFormat="1" applyFont="1" applyBorder="1" applyAlignment="1">
      <alignment horizontal="center" vertical="center"/>
    </xf>
    <xf numFmtId="0" fontId="2" fillId="0" borderId="0" xfId="0" applyFont="1" applyAlignment="1">
      <alignment horizontal="center"/>
    </xf>
    <xf numFmtId="0" fontId="2" fillId="0" borderId="13" xfId="0" applyFont="1" applyBorder="1" applyAlignment="1">
      <alignment horizontal="center" vertical="center"/>
    </xf>
    <xf numFmtId="0" fontId="2" fillId="0" borderId="22" xfId="0" applyFont="1" applyBorder="1" applyAlignment="1">
      <alignment horizontal="center" vertical="center"/>
    </xf>
    <xf numFmtId="0" fontId="2" fillId="19" borderId="25" xfId="67" applyFont="1" applyFill="1" applyBorder="1" applyAlignment="1">
      <alignment horizontal="left" vertical="center"/>
    </xf>
    <xf numFmtId="0" fontId="5" fillId="19" borderId="20" xfId="67" applyFont="1" applyFill="1" applyBorder="1" applyAlignment="1">
      <alignment horizontal="left" vertical="center" wrapText="1"/>
    </xf>
    <xf numFmtId="0" fontId="2" fillId="19" borderId="25" xfId="67" applyFont="1" applyFill="1" applyBorder="1" applyAlignment="1">
      <alignment horizontal="center" vertical="center"/>
    </xf>
    <xf numFmtId="44" fontId="0" fillId="0" borderId="0" xfId="92" applyFont="1" applyFill="1" applyAlignment="1">
      <alignment horizontal="left" vertical="center"/>
    </xf>
    <xf numFmtId="44" fontId="0" fillId="0" borderId="0" xfId="92" applyFont="1" applyFill="1"/>
    <xf numFmtId="0" fontId="2" fillId="0" borderId="0" xfId="0" applyFont="1"/>
    <xf numFmtId="2" fontId="5" fillId="22" borderId="11" xfId="0" applyNumberFormat="1" applyFont="1" applyFill="1" applyBorder="1" applyAlignment="1" applyProtection="1">
      <alignment vertical="center"/>
      <protection locked="0"/>
    </xf>
    <xf numFmtId="164" fontId="5" fillId="22" borderId="16" xfId="74" applyNumberFormat="1" applyFont="1" applyFill="1" applyBorder="1" applyAlignment="1">
      <alignment vertical="center"/>
    </xf>
    <xf numFmtId="10" fontId="2" fillId="0" borderId="49" xfId="0" applyNumberFormat="1" applyFont="1" applyBorder="1" applyAlignment="1">
      <alignment horizontal="center" vertical="center"/>
    </xf>
    <xf numFmtId="49" fontId="2" fillId="0" borderId="14" xfId="0" applyNumberFormat="1" applyFont="1" applyBorder="1" applyAlignment="1">
      <alignment horizontal="left" vertical="center"/>
    </xf>
    <xf numFmtId="49" fontId="5" fillId="19" borderId="29" xfId="67" applyNumberFormat="1" applyFont="1" applyFill="1" applyBorder="1" applyAlignment="1">
      <alignment horizontal="center" vertical="center" wrapText="1"/>
    </xf>
    <xf numFmtId="10" fontId="2" fillId="0" borderId="50" xfId="0" applyNumberFormat="1" applyFont="1" applyBorder="1" applyAlignment="1">
      <alignment horizontal="center" vertical="center" wrapText="1"/>
    </xf>
    <xf numFmtId="10" fontId="5" fillId="19" borderId="19" xfId="0" applyNumberFormat="1" applyFont="1" applyFill="1" applyBorder="1" applyAlignment="1">
      <alignment horizontal="center" vertical="center"/>
    </xf>
    <xf numFmtId="10" fontId="2" fillId="0" borderId="50" xfId="0" applyNumberFormat="1" applyFont="1" applyBorder="1" applyAlignment="1">
      <alignment horizontal="center" vertical="center"/>
    </xf>
    <xf numFmtId="10" fontId="2" fillId="21" borderId="48" xfId="0" applyNumberFormat="1" applyFont="1" applyFill="1" applyBorder="1" applyAlignment="1">
      <alignment horizontal="center" vertical="center"/>
    </xf>
    <xf numFmtId="164" fontId="5" fillId="20" borderId="52" xfId="0" applyNumberFormat="1" applyFont="1" applyFill="1" applyBorder="1" applyAlignment="1" applyProtection="1">
      <alignment horizontal="center" vertical="center"/>
      <protection locked="0"/>
    </xf>
    <xf numFmtId="10" fontId="5" fillId="19" borderId="52" xfId="0" applyNumberFormat="1" applyFont="1" applyFill="1" applyBorder="1" applyAlignment="1">
      <alignment horizontal="center" vertical="center"/>
    </xf>
    <xf numFmtId="10" fontId="2" fillId="0" borderId="50" xfId="0" applyNumberFormat="1" applyFont="1" applyBorder="1" applyAlignment="1" applyProtection="1">
      <alignment horizontal="center" vertical="center" wrapText="1"/>
      <protection locked="0"/>
    </xf>
    <xf numFmtId="10" fontId="2" fillId="0" borderId="48" xfId="0" applyNumberFormat="1" applyFont="1" applyBorder="1" applyAlignment="1" applyProtection="1">
      <alignment horizontal="center" vertical="center"/>
      <protection locked="0"/>
    </xf>
    <xf numFmtId="10" fontId="2" fillId="0" borderId="50" xfId="0" applyNumberFormat="1" applyFont="1" applyBorder="1" applyAlignment="1" applyProtection="1">
      <alignment horizontal="center" vertical="center"/>
      <protection locked="0"/>
    </xf>
    <xf numFmtId="164" fontId="5" fillId="19" borderId="10" xfId="0" applyNumberFormat="1" applyFont="1" applyFill="1" applyBorder="1" applyAlignment="1">
      <alignment horizontal="center" vertical="center"/>
    </xf>
    <xf numFmtId="167" fontId="5" fillId="0" borderId="10" xfId="0" applyNumberFormat="1" applyFont="1" applyBorder="1" applyAlignment="1">
      <alignment horizontal="center" vertical="center"/>
    </xf>
    <xf numFmtId="166" fontId="2" fillId="0" borderId="0" xfId="0" applyNumberFormat="1" applyFont="1" applyAlignment="1">
      <alignment horizontal="center" vertical="center"/>
    </xf>
    <xf numFmtId="0" fontId="2" fillId="19" borderId="19" xfId="67" applyFont="1" applyFill="1" applyBorder="1" applyAlignment="1">
      <alignment horizontal="center" vertical="center"/>
    </xf>
    <xf numFmtId="169" fontId="5" fillId="0" borderId="16" xfId="67" applyNumberFormat="1" applyFont="1" applyBorder="1" applyAlignment="1">
      <alignment horizontal="center" vertical="center"/>
    </xf>
    <xf numFmtId="0" fontId="5" fillId="21" borderId="20" xfId="0" applyFont="1" applyFill="1" applyBorder="1" applyAlignment="1">
      <alignment horizontal="center" vertical="center" wrapText="1"/>
    </xf>
    <xf numFmtId="164" fontId="2" fillId="18" borderId="50" xfId="0" applyNumberFormat="1" applyFont="1" applyFill="1" applyBorder="1" applyAlignment="1">
      <alignment horizontal="center" vertical="center" wrapText="1"/>
    </xf>
    <xf numFmtId="0" fontId="2" fillId="21" borderId="14" xfId="0" applyFont="1" applyFill="1" applyBorder="1" applyAlignment="1">
      <alignment horizontal="left" vertical="center" wrapText="1"/>
    </xf>
    <xf numFmtId="0" fontId="2" fillId="21" borderId="15" xfId="0" applyFont="1" applyFill="1" applyBorder="1" applyAlignment="1">
      <alignment horizontal="center" vertical="center" wrapText="1"/>
    </xf>
    <xf numFmtId="0" fontId="2" fillId="21" borderId="0" xfId="0" applyFont="1" applyFill="1" applyAlignment="1">
      <alignment horizontal="left" vertical="center" wrapText="1"/>
    </xf>
    <xf numFmtId="164" fontId="2" fillId="21" borderId="0" xfId="0" applyNumberFormat="1" applyFont="1" applyFill="1" applyAlignment="1">
      <alignment horizontal="center" vertical="center" wrapText="1"/>
    </xf>
    <xf numFmtId="0" fontId="2" fillId="21" borderId="18" xfId="0" applyFont="1" applyFill="1" applyBorder="1" applyAlignment="1">
      <alignment horizontal="center" vertical="center" wrapText="1"/>
    </xf>
    <xf numFmtId="0" fontId="2" fillId="21" borderId="18" xfId="0" applyFont="1" applyFill="1" applyBorder="1" applyAlignment="1">
      <alignment horizontal="center" vertical="center"/>
    </xf>
    <xf numFmtId="0" fontId="2" fillId="21" borderId="23" xfId="0" applyFont="1" applyFill="1" applyBorder="1" applyAlignment="1">
      <alignment horizontal="left" vertical="center" wrapText="1"/>
    </xf>
    <xf numFmtId="0" fontId="2" fillId="21" borderId="33" xfId="0" applyFont="1" applyFill="1" applyBorder="1" applyAlignment="1">
      <alignment horizontal="center" vertical="center"/>
    </xf>
    <xf numFmtId="164" fontId="2" fillId="21" borderId="23" xfId="0" applyNumberFormat="1" applyFont="1" applyFill="1" applyBorder="1" applyAlignment="1">
      <alignment horizontal="center" vertical="center" wrapText="1"/>
    </xf>
    <xf numFmtId="164" fontId="2" fillId="21" borderId="14" xfId="0" applyNumberFormat="1" applyFont="1" applyFill="1" applyBorder="1" applyAlignment="1">
      <alignment horizontal="center" vertical="center" wrapText="1"/>
    </xf>
    <xf numFmtId="0" fontId="5" fillId="23" borderId="20" xfId="0" applyFont="1" applyFill="1" applyBorder="1" applyAlignment="1">
      <alignment horizontal="left" vertical="center" wrapText="1"/>
    </xf>
    <xf numFmtId="0" fontId="2" fillId="23" borderId="25" xfId="0" applyFont="1" applyFill="1" applyBorder="1" applyAlignment="1">
      <alignment horizontal="center" vertical="center"/>
    </xf>
    <xf numFmtId="0" fontId="2" fillId="23" borderId="25" xfId="0" applyFont="1" applyFill="1" applyBorder="1" applyAlignment="1">
      <alignment horizontal="left" vertical="center"/>
    </xf>
    <xf numFmtId="0" fontId="2" fillId="23" borderId="19" xfId="0" applyFont="1" applyFill="1" applyBorder="1" applyAlignment="1">
      <alignment horizontal="left" vertical="center"/>
    </xf>
    <xf numFmtId="49" fontId="2" fillId="21" borderId="0" xfId="0" applyNumberFormat="1" applyFont="1" applyFill="1" applyAlignment="1">
      <alignment horizontal="left" vertical="center"/>
    </xf>
    <xf numFmtId="44" fontId="0" fillId="21" borderId="0" xfId="92" applyFont="1" applyFill="1" applyAlignment="1">
      <alignment horizontal="left" vertical="center"/>
    </xf>
    <xf numFmtId="49" fontId="2" fillId="21" borderId="0" xfId="0" applyNumberFormat="1" applyFont="1" applyFill="1" applyAlignment="1">
      <alignment horizontal="center" vertical="center"/>
    </xf>
    <xf numFmtId="0" fontId="2" fillId="21" borderId="0" xfId="0" quotePrefix="1" applyFont="1" applyFill="1" applyAlignment="1">
      <alignment horizontal="center" vertical="center" shrinkToFit="1"/>
    </xf>
    <xf numFmtId="0" fontId="2" fillId="21" borderId="0" xfId="0" applyFont="1" applyFill="1" applyAlignment="1">
      <alignment horizontal="center" vertical="center" shrinkToFit="1"/>
    </xf>
    <xf numFmtId="0" fontId="2" fillId="21" borderId="0" xfId="0" applyFont="1" applyFill="1" applyAlignment="1">
      <alignment horizontal="center" vertical="center"/>
    </xf>
    <xf numFmtId="49" fontId="5" fillId="21" borderId="0" xfId="0" applyNumberFormat="1" applyFont="1" applyFill="1" applyAlignment="1">
      <alignment horizontal="center" vertical="center"/>
    </xf>
    <xf numFmtId="10" fontId="2" fillId="21" borderId="0" xfId="0" applyNumberFormat="1" applyFont="1" applyFill="1" applyAlignment="1">
      <alignment horizontal="center" vertical="center" wrapText="1"/>
    </xf>
    <xf numFmtId="10" fontId="2" fillId="21" borderId="0" xfId="0" applyNumberFormat="1" applyFont="1" applyFill="1" applyAlignment="1">
      <alignment horizontal="center" vertical="center"/>
    </xf>
    <xf numFmtId="0" fontId="0" fillId="21" borderId="0" xfId="0" applyFill="1" applyAlignment="1">
      <alignment horizontal="center" vertical="center"/>
    </xf>
    <xf numFmtId="169" fontId="0" fillId="21" borderId="0" xfId="92" applyNumberFormat="1" applyFont="1" applyFill="1" applyAlignment="1">
      <alignment horizontal="left" vertical="center"/>
    </xf>
    <xf numFmtId="49" fontId="2" fillId="21" borderId="13" xfId="0" applyNumberFormat="1" applyFont="1" applyFill="1" applyBorder="1" applyAlignment="1">
      <alignment horizontal="center" vertical="center"/>
    </xf>
    <xf numFmtId="0" fontId="2" fillId="21" borderId="31" xfId="0" applyFont="1" applyFill="1" applyBorder="1" applyAlignment="1">
      <alignment horizontal="left" vertical="center" wrapText="1"/>
    </xf>
    <xf numFmtId="0" fontId="5" fillId="21" borderId="12" xfId="0" applyFont="1" applyFill="1" applyBorder="1" applyAlignment="1">
      <alignment horizontal="center" vertical="center"/>
    </xf>
    <xf numFmtId="0" fontId="2" fillId="21" borderId="12" xfId="0" applyFont="1" applyFill="1" applyBorder="1" applyAlignment="1">
      <alignment horizontal="center" vertical="center"/>
    </xf>
    <xf numFmtId="0" fontId="2" fillId="21" borderId="17" xfId="0" applyFont="1" applyFill="1" applyBorder="1" applyAlignment="1">
      <alignment horizontal="center" vertical="center"/>
    </xf>
    <xf numFmtId="0" fontId="2" fillId="21" borderId="39" xfId="0" applyFont="1" applyFill="1" applyBorder="1" applyAlignment="1">
      <alignment horizontal="left" vertical="center" wrapText="1"/>
    </xf>
    <xf numFmtId="0" fontId="2" fillId="21" borderId="40" xfId="0" applyFont="1" applyFill="1" applyBorder="1" applyAlignment="1">
      <alignment horizontal="center" vertical="center"/>
    </xf>
    <xf numFmtId="0" fontId="2" fillId="21" borderId="32" xfId="0" applyFont="1" applyFill="1" applyBorder="1" applyAlignment="1">
      <alignment horizontal="center" vertical="center"/>
    </xf>
    <xf numFmtId="49" fontId="2" fillId="21" borderId="23" xfId="0" applyNumberFormat="1" applyFont="1" applyFill="1" applyBorder="1" applyAlignment="1">
      <alignment horizontal="left" vertical="center" wrapText="1"/>
    </xf>
    <xf numFmtId="49" fontId="2" fillId="21" borderId="23" xfId="0" applyNumberFormat="1" applyFont="1" applyFill="1" applyBorder="1" applyAlignment="1">
      <alignment horizontal="center" vertical="center"/>
    </xf>
    <xf numFmtId="49" fontId="2" fillId="21" borderId="23" xfId="0" applyNumberFormat="1" applyFont="1" applyFill="1" applyBorder="1" applyAlignment="1">
      <alignment horizontal="left" vertical="center"/>
    </xf>
    <xf numFmtId="49" fontId="2" fillId="21" borderId="14" xfId="0" applyNumberFormat="1" applyFont="1" applyFill="1" applyBorder="1" applyAlignment="1">
      <alignment horizontal="left" vertical="center" wrapText="1"/>
    </xf>
    <xf numFmtId="49" fontId="2" fillId="21" borderId="14" xfId="0" applyNumberFormat="1" applyFont="1" applyFill="1" applyBorder="1" applyAlignment="1">
      <alignment horizontal="center" vertical="center"/>
    </xf>
    <xf numFmtId="49" fontId="2" fillId="21" borderId="14" xfId="0" applyNumberFormat="1" applyFont="1" applyFill="1" applyBorder="1" applyAlignment="1">
      <alignment horizontal="left" vertical="center"/>
    </xf>
    <xf numFmtId="0" fontId="5" fillId="21" borderId="0" xfId="0" applyFont="1" applyFill="1" applyAlignment="1">
      <alignment horizontal="left" vertical="center" wrapText="1"/>
    </xf>
    <xf numFmtId="166" fontId="5" fillId="21" borderId="0" xfId="0" applyNumberFormat="1" applyFont="1" applyFill="1" applyAlignment="1">
      <alignment horizontal="center" vertical="center"/>
    </xf>
    <xf numFmtId="0" fontId="2" fillId="23" borderId="25" xfId="0" applyFont="1" applyFill="1" applyBorder="1" applyAlignment="1">
      <alignment horizontal="left" vertical="center" wrapText="1"/>
    </xf>
    <xf numFmtId="44" fontId="2" fillId="0" borderId="50" xfId="92" applyFont="1" applyFill="1" applyBorder="1" applyAlignment="1" applyProtection="1">
      <alignment horizontal="left" vertical="center"/>
      <protection locked="0"/>
    </xf>
    <xf numFmtId="44" fontId="2" fillId="0" borderId="0" xfId="92" applyFont="1" applyFill="1" applyAlignment="1">
      <alignment horizontal="left" vertical="center"/>
    </xf>
    <xf numFmtId="44" fontId="2" fillId="21" borderId="0" xfId="92" applyFont="1" applyFill="1" applyAlignment="1">
      <alignment horizontal="left" vertical="center"/>
    </xf>
    <xf numFmtId="44" fontId="2" fillId="21" borderId="0" xfId="92" applyFont="1" applyFill="1" applyBorder="1" applyAlignment="1">
      <alignment horizontal="left" vertical="center"/>
    </xf>
    <xf numFmtId="164" fontId="32" fillId="0" borderId="10" xfId="0" applyNumberFormat="1" applyFont="1" applyBorder="1" applyAlignment="1">
      <alignment horizontal="center" vertical="center"/>
    </xf>
    <xf numFmtId="0" fontId="0" fillId="25" borderId="0" xfId="0" applyFill="1" applyAlignment="1">
      <alignment horizontal="left" vertical="center"/>
    </xf>
    <xf numFmtId="0" fontId="0" fillId="23" borderId="0" xfId="0" applyFill="1" applyAlignment="1">
      <alignment horizontal="left" vertical="center"/>
    </xf>
    <xf numFmtId="10" fontId="34" fillId="0" borderId="50" xfId="0" applyNumberFormat="1" applyFont="1" applyBorder="1" applyAlignment="1">
      <alignment horizontal="center" vertical="center" wrapText="1"/>
    </xf>
    <xf numFmtId="0" fontId="2" fillId="19" borderId="14" xfId="67" applyFont="1" applyFill="1" applyBorder="1" applyAlignment="1">
      <alignment horizontal="left" vertical="center"/>
    </xf>
    <xf numFmtId="49" fontId="5" fillId="19" borderId="11" xfId="67" applyNumberFormat="1" applyFont="1" applyFill="1" applyBorder="1" applyAlignment="1">
      <alignment horizontal="center" vertical="center" wrapText="1"/>
    </xf>
    <xf numFmtId="0" fontId="5" fillId="19" borderId="21" xfId="67" applyFont="1" applyFill="1" applyBorder="1" applyAlignment="1">
      <alignment horizontal="left" vertical="center" wrapText="1"/>
    </xf>
    <xf numFmtId="0" fontId="2" fillId="19" borderId="14" xfId="67" applyFont="1" applyFill="1" applyBorder="1" applyAlignment="1">
      <alignment horizontal="center" vertical="center"/>
    </xf>
    <xf numFmtId="0" fontId="2" fillId="19" borderId="11" xfId="67" applyFont="1" applyFill="1" applyBorder="1" applyAlignment="1">
      <alignment horizontal="center" vertical="center"/>
    </xf>
    <xf numFmtId="0" fontId="2" fillId="21" borderId="14" xfId="0" applyFont="1" applyFill="1" applyBorder="1" applyAlignment="1">
      <alignment horizontal="center" vertical="center" wrapText="1"/>
    </xf>
    <xf numFmtId="0" fontId="2" fillId="21" borderId="0" xfId="0" applyFont="1" applyFill="1" applyAlignment="1">
      <alignment horizontal="center" vertical="center" wrapText="1"/>
    </xf>
    <xf numFmtId="0" fontId="2" fillId="21" borderId="23" xfId="0" applyFont="1" applyFill="1" applyBorder="1" applyAlignment="1">
      <alignment horizontal="center" vertical="center" wrapText="1"/>
    </xf>
    <xf numFmtId="164" fontId="2" fillId="26" borderId="14" xfId="0" applyNumberFormat="1" applyFont="1" applyFill="1" applyBorder="1" applyAlignment="1" applyProtection="1">
      <alignment horizontal="center" vertical="center" wrapText="1"/>
      <protection locked="0"/>
    </xf>
    <xf numFmtId="164" fontId="2" fillId="26" borderId="0" xfId="0" applyNumberFormat="1" applyFont="1" applyFill="1" applyAlignment="1" applyProtection="1">
      <alignment horizontal="center" vertical="center" wrapText="1"/>
      <protection locked="0"/>
    </xf>
    <xf numFmtId="172" fontId="5" fillId="19" borderId="10" xfId="0" applyNumberFormat="1" applyFont="1" applyFill="1" applyBorder="1" applyAlignment="1">
      <alignment horizontal="center" vertical="center"/>
    </xf>
    <xf numFmtId="173" fontId="5" fillId="19" borderId="10" xfId="0" applyNumberFormat="1" applyFont="1" applyFill="1" applyBorder="1" applyAlignment="1">
      <alignment horizontal="center" vertical="center"/>
    </xf>
    <xf numFmtId="44" fontId="5" fillId="0" borderId="0" xfId="92" applyFont="1" applyFill="1"/>
    <xf numFmtId="49" fontId="2" fillId="21" borderId="21" xfId="67" applyNumberFormat="1" applyFont="1" applyFill="1" applyBorder="1" applyAlignment="1">
      <alignment horizontal="center" vertical="center" wrapText="1"/>
    </xf>
    <xf numFmtId="49" fontId="2" fillId="21" borderId="29" xfId="67" applyNumberFormat="1" applyFont="1" applyFill="1" applyBorder="1" applyAlignment="1">
      <alignment horizontal="center" vertical="center" wrapText="1"/>
    </xf>
    <xf numFmtId="0" fontId="5" fillId="19" borderId="19" xfId="0" applyFont="1" applyFill="1" applyBorder="1" applyAlignment="1">
      <alignment horizontal="left" vertical="center"/>
    </xf>
    <xf numFmtId="0" fontId="5" fillId="19" borderId="25" xfId="0" applyFont="1" applyFill="1" applyBorder="1" applyAlignment="1">
      <alignment horizontal="left" vertical="center" wrapText="1"/>
    </xf>
    <xf numFmtId="10" fontId="2" fillId="0" borderId="54" xfId="0" applyNumberFormat="1" applyFont="1" applyBorder="1" applyAlignment="1">
      <alignment horizontal="center" vertical="center" wrapText="1"/>
    </xf>
    <xf numFmtId="10" fontId="2" fillId="0" borderId="54" xfId="0" applyNumberFormat="1" applyFont="1" applyBorder="1" applyAlignment="1" applyProtection="1">
      <alignment horizontal="center" vertical="center" wrapText="1"/>
      <protection locked="0"/>
    </xf>
    <xf numFmtId="49" fontId="2" fillId="21" borderId="0" xfId="0" applyNumberFormat="1" applyFont="1" applyFill="1" applyAlignment="1">
      <alignment horizontal="left" vertical="center" wrapText="1"/>
    </xf>
    <xf numFmtId="0" fontId="5" fillId="21" borderId="10" xfId="0" applyFont="1" applyFill="1" applyBorder="1" applyAlignment="1">
      <alignment horizontal="center" vertical="center"/>
    </xf>
    <xf numFmtId="167" fontId="5" fillId="21" borderId="10" xfId="0" applyNumberFormat="1" applyFont="1" applyFill="1" applyBorder="1" applyAlignment="1">
      <alignment horizontal="center" vertical="center" shrinkToFit="1"/>
    </xf>
    <xf numFmtId="167" fontId="5" fillId="21" borderId="10" xfId="0" applyNumberFormat="1" applyFont="1" applyFill="1" applyBorder="1" applyAlignment="1">
      <alignment horizontal="center" vertical="center" wrapText="1"/>
    </xf>
    <xf numFmtId="49" fontId="2" fillId="21" borderId="22" xfId="0" applyNumberFormat="1" applyFont="1" applyFill="1" applyBorder="1" applyAlignment="1">
      <alignment horizontal="center" vertical="center"/>
    </xf>
    <xf numFmtId="164" fontId="5" fillId="21" borderId="10" xfId="0" applyNumberFormat="1" applyFont="1" applyFill="1" applyBorder="1" applyAlignment="1">
      <alignment horizontal="center" vertical="center"/>
    </xf>
    <xf numFmtId="10" fontId="5" fillId="21" borderId="10" xfId="0" applyNumberFormat="1" applyFont="1" applyFill="1" applyBorder="1" applyAlignment="1">
      <alignment horizontal="center" vertical="center"/>
    </xf>
    <xf numFmtId="0" fontId="5" fillId="21" borderId="0" xfId="0" applyFont="1" applyFill="1" applyAlignment="1">
      <alignment horizontal="center" vertical="center"/>
    </xf>
    <xf numFmtId="0" fontId="5" fillId="21" borderId="0" xfId="0" applyFont="1" applyFill="1" applyAlignment="1">
      <alignment horizontal="left" vertical="center"/>
    </xf>
    <xf numFmtId="164" fontId="5" fillId="21" borderId="0" xfId="0" applyNumberFormat="1" applyFont="1" applyFill="1" applyAlignment="1">
      <alignment horizontal="center" vertical="center"/>
    </xf>
    <xf numFmtId="10" fontId="5" fillId="21" borderId="0" xfId="0" applyNumberFormat="1" applyFont="1" applyFill="1" applyAlignment="1">
      <alignment horizontal="center" vertical="center"/>
    </xf>
    <xf numFmtId="44" fontId="0" fillId="21" borderId="0" xfId="92" applyFont="1" applyFill="1" applyBorder="1" applyAlignment="1">
      <alignment horizontal="left" vertical="center"/>
    </xf>
    <xf numFmtId="0" fontId="2" fillId="21" borderId="47" xfId="0" applyFont="1" applyFill="1" applyBorder="1" applyAlignment="1">
      <alignment horizontal="center" vertical="center"/>
    </xf>
    <xf numFmtId="170" fontId="2" fillId="21" borderId="0" xfId="0" applyNumberFormat="1" applyFont="1" applyFill="1" applyAlignment="1">
      <alignment horizontal="center" vertical="center"/>
    </xf>
    <xf numFmtId="164" fontId="5" fillId="21" borderId="10" xfId="0" applyNumberFormat="1" applyFont="1" applyFill="1" applyBorder="1" applyAlignment="1">
      <alignment horizontal="center" vertical="center" wrapText="1"/>
    </xf>
    <xf numFmtId="10" fontId="2" fillId="21" borderId="10" xfId="0" applyNumberFormat="1" applyFont="1" applyFill="1" applyBorder="1" applyAlignment="1">
      <alignment horizontal="center" vertical="center" wrapText="1"/>
    </xf>
    <xf numFmtId="166" fontId="2" fillId="0" borderId="62" xfId="0" applyNumberFormat="1" applyFont="1" applyBorder="1" applyAlignment="1">
      <alignment horizontal="center" vertical="center"/>
    </xf>
    <xf numFmtId="166" fontId="2" fillId="21" borderId="22" xfId="0" applyNumberFormat="1" applyFont="1" applyFill="1" applyBorder="1" applyAlignment="1">
      <alignment horizontal="center" vertical="center"/>
    </xf>
    <xf numFmtId="0" fontId="5" fillId="21" borderId="44" xfId="0" applyFont="1" applyFill="1" applyBorder="1" applyAlignment="1">
      <alignment horizontal="center" vertical="center"/>
    </xf>
    <xf numFmtId="0" fontId="2" fillId="21" borderId="44" xfId="0" applyFont="1" applyFill="1" applyBorder="1" applyAlignment="1">
      <alignment horizontal="center" vertical="center"/>
    </xf>
    <xf numFmtId="166" fontId="5" fillId="0" borderId="10" xfId="0" applyNumberFormat="1" applyFont="1" applyBorder="1" applyAlignment="1">
      <alignment horizontal="center" vertical="center"/>
    </xf>
    <xf numFmtId="0" fontId="5" fillId="21" borderId="45" xfId="0" applyFont="1" applyFill="1" applyBorder="1" applyAlignment="1">
      <alignment horizontal="left" vertical="center" wrapText="1"/>
    </xf>
    <xf numFmtId="0" fontId="5" fillId="21" borderId="65" xfId="0" applyFont="1" applyFill="1" applyBorder="1" applyAlignment="1">
      <alignment horizontal="center" vertical="center"/>
    </xf>
    <xf numFmtId="10" fontId="2" fillId="21" borderId="22" xfId="0" applyNumberFormat="1" applyFont="1" applyFill="1" applyBorder="1" applyAlignment="1">
      <alignment horizontal="center" vertical="center"/>
    </xf>
    <xf numFmtId="44" fontId="0" fillId="21" borderId="22" xfId="92" applyFont="1" applyFill="1" applyBorder="1" applyAlignment="1">
      <alignment horizontal="left" vertical="center"/>
    </xf>
    <xf numFmtId="164" fontId="5" fillId="21" borderId="66" xfId="0" applyNumberFormat="1" applyFont="1" applyFill="1" applyBorder="1" applyAlignment="1">
      <alignment horizontal="center" vertical="center"/>
    </xf>
    <xf numFmtId="49" fontId="2" fillId="21" borderId="67" xfId="0" applyNumberFormat="1" applyFont="1" applyFill="1" applyBorder="1" applyAlignment="1">
      <alignment horizontal="center" vertical="center"/>
    </xf>
    <xf numFmtId="49" fontId="2" fillId="21" borderId="57" xfId="0" applyNumberFormat="1" applyFont="1" applyFill="1" applyBorder="1" applyAlignment="1">
      <alignment horizontal="center" vertical="center"/>
    </xf>
    <xf numFmtId="49" fontId="2" fillId="21" borderId="18" xfId="0" applyNumberFormat="1" applyFont="1" applyFill="1" applyBorder="1" applyAlignment="1">
      <alignment horizontal="center" vertical="center"/>
    </xf>
    <xf numFmtId="0" fontId="5" fillId="19" borderId="25" xfId="0" applyFont="1" applyFill="1" applyBorder="1" applyAlignment="1">
      <alignment horizontal="center" vertical="center"/>
    </xf>
    <xf numFmtId="164" fontId="5" fillId="27" borderId="10" xfId="0" applyNumberFormat="1" applyFont="1" applyFill="1" applyBorder="1" applyAlignment="1">
      <alignment horizontal="center" vertical="center"/>
    </xf>
    <xf numFmtId="10" fontId="5" fillId="27" borderId="10" xfId="0" applyNumberFormat="1" applyFont="1" applyFill="1" applyBorder="1" applyAlignment="1">
      <alignment horizontal="center" vertical="center"/>
    </xf>
    <xf numFmtId="164" fontId="2" fillId="18" borderId="71" xfId="0" applyNumberFormat="1" applyFont="1" applyFill="1" applyBorder="1" applyAlignment="1">
      <alignment horizontal="center" vertical="center" wrapText="1"/>
    </xf>
    <xf numFmtId="164" fontId="2" fillId="18" borderId="70" xfId="0" applyNumberFormat="1" applyFont="1" applyFill="1" applyBorder="1" applyAlignment="1">
      <alignment horizontal="center" vertical="center" wrapText="1"/>
    </xf>
    <xf numFmtId="0" fontId="2" fillId="23" borderId="64" xfId="0" applyFont="1" applyFill="1" applyBorder="1" applyAlignment="1">
      <alignment horizontal="center" vertical="center"/>
    </xf>
    <xf numFmtId="0" fontId="2" fillId="21" borderId="73" xfId="0" applyFont="1" applyFill="1" applyBorder="1" applyAlignment="1">
      <alignment horizontal="center" vertical="center"/>
    </xf>
    <xf numFmtId="10" fontId="2" fillId="0" borderId="70" xfId="0" applyNumberFormat="1" applyFont="1" applyBorder="1" applyAlignment="1" applyProtection="1">
      <alignment horizontal="center" vertical="center" wrapText="1"/>
      <protection locked="0"/>
    </xf>
    <xf numFmtId="10" fontId="2" fillId="0" borderId="71" xfId="0" applyNumberFormat="1" applyFont="1" applyBorder="1" applyAlignment="1" applyProtection="1">
      <alignment horizontal="center" vertical="center" wrapText="1"/>
      <protection locked="0"/>
    </xf>
    <xf numFmtId="10" fontId="2" fillId="0" borderId="70" xfId="0" applyNumberFormat="1" applyFont="1" applyBorder="1" applyAlignment="1">
      <alignment horizontal="center" vertical="center" wrapText="1"/>
    </xf>
    <xf numFmtId="10" fontId="2" fillId="0" borderId="71" xfId="0" applyNumberFormat="1" applyFont="1" applyBorder="1" applyAlignment="1">
      <alignment horizontal="center" vertical="center" wrapText="1"/>
    </xf>
    <xf numFmtId="10" fontId="2" fillId="0" borderId="69" xfId="0" applyNumberFormat="1" applyFont="1" applyBorder="1" applyAlignment="1" applyProtection="1">
      <alignment horizontal="center" vertical="center" wrapText="1"/>
      <protection locked="0"/>
    </xf>
    <xf numFmtId="10" fontId="2" fillId="0" borderId="69" xfId="0" applyNumberFormat="1" applyFont="1" applyBorder="1" applyAlignment="1">
      <alignment horizontal="center" vertical="center" wrapText="1"/>
    </xf>
    <xf numFmtId="10" fontId="2" fillId="0" borderId="54" xfId="0" applyNumberFormat="1" applyFont="1" applyBorder="1" applyAlignment="1">
      <alignment horizontal="center" vertical="center"/>
    </xf>
    <xf numFmtId="10" fontId="2" fillId="0" borderId="70" xfId="0" applyNumberFormat="1" applyFont="1" applyBorder="1" applyAlignment="1" applyProtection="1">
      <alignment horizontal="center" vertical="center"/>
      <protection locked="0"/>
    </xf>
    <xf numFmtId="10" fontId="2" fillId="0" borderId="70" xfId="0" applyNumberFormat="1" applyFont="1" applyBorder="1" applyAlignment="1">
      <alignment horizontal="center" vertical="center"/>
    </xf>
    <xf numFmtId="164" fontId="2" fillId="18" borderId="69" xfId="0" applyNumberFormat="1" applyFont="1" applyFill="1" applyBorder="1" applyAlignment="1">
      <alignment horizontal="center" vertical="center" wrapText="1"/>
    </xf>
    <xf numFmtId="10" fontId="2" fillId="0" borderId="69" xfId="0" applyNumberFormat="1" applyFont="1" applyBorder="1" applyAlignment="1">
      <alignment horizontal="center" vertical="center"/>
    </xf>
    <xf numFmtId="10" fontId="2" fillId="0" borderId="54" xfId="0" applyNumberFormat="1" applyFont="1" applyBorder="1" applyAlignment="1" applyProtection="1">
      <alignment horizontal="center" vertical="center"/>
      <protection locked="0"/>
    </xf>
    <xf numFmtId="10" fontId="2" fillId="0" borderId="69" xfId="0" applyNumberFormat="1" applyFont="1" applyBorder="1" applyAlignment="1" applyProtection="1">
      <alignment horizontal="center" vertical="center"/>
      <protection locked="0"/>
    </xf>
    <xf numFmtId="10" fontId="2" fillId="0" borderId="71" xfId="0" applyNumberFormat="1" applyFont="1" applyBorder="1" applyAlignment="1">
      <alignment horizontal="center" vertical="center"/>
    </xf>
    <xf numFmtId="10" fontId="2" fillId="0" borderId="71" xfId="0" applyNumberFormat="1" applyFont="1" applyBorder="1" applyAlignment="1" applyProtection="1">
      <alignment horizontal="center" vertical="center"/>
      <protection locked="0"/>
    </xf>
    <xf numFmtId="49" fontId="2" fillId="21" borderId="69" xfId="0" applyNumberFormat="1" applyFont="1" applyFill="1" applyBorder="1" applyAlignment="1">
      <alignment horizontal="center" vertical="center"/>
    </xf>
    <xf numFmtId="49" fontId="2" fillId="21" borderId="45" xfId="0" applyNumberFormat="1" applyFont="1" applyFill="1" applyBorder="1" applyAlignment="1">
      <alignment horizontal="center" vertical="center"/>
    </xf>
    <xf numFmtId="49" fontId="2" fillId="21" borderId="25" xfId="0" applyNumberFormat="1" applyFont="1" applyFill="1" applyBorder="1" applyAlignment="1">
      <alignment horizontal="left" vertical="center" wrapText="1"/>
    </xf>
    <xf numFmtId="49" fontId="2" fillId="21" borderId="25" xfId="0" applyNumberFormat="1" applyFont="1" applyFill="1" applyBorder="1" applyAlignment="1">
      <alignment horizontal="center" vertical="center"/>
    </xf>
    <xf numFmtId="49" fontId="2" fillId="21" borderId="25" xfId="0" applyNumberFormat="1" applyFont="1" applyFill="1" applyBorder="1" applyAlignment="1">
      <alignment horizontal="left" vertical="center"/>
    </xf>
    <xf numFmtId="164" fontId="2" fillId="21" borderId="69" xfId="0" applyNumberFormat="1" applyFont="1" applyFill="1" applyBorder="1" applyAlignment="1">
      <alignment horizontal="center" vertical="center"/>
    </xf>
    <xf numFmtId="0" fontId="2" fillId="0" borderId="54" xfId="0" applyFont="1" applyBorder="1" applyAlignment="1">
      <alignment vertical="center" wrapText="1"/>
    </xf>
    <xf numFmtId="10" fontId="2" fillId="0" borderId="76" xfId="0" applyNumberFormat="1" applyFont="1" applyBorder="1" applyAlignment="1">
      <alignment horizontal="center" vertical="center" wrapText="1"/>
    </xf>
    <xf numFmtId="10" fontId="2" fillId="0" borderId="76" xfId="0" applyNumberFormat="1" applyFont="1" applyBorder="1" applyAlignment="1">
      <alignment horizontal="center" vertical="center"/>
    </xf>
    <xf numFmtId="0" fontId="5" fillId="23" borderId="37" xfId="0" applyFont="1" applyFill="1" applyBorder="1" applyAlignment="1">
      <alignment vertical="center" wrapText="1"/>
    </xf>
    <xf numFmtId="0" fontId="5" fillId="23" borderId="38" xfId="0" applyFont="1" applyFill="1" applyBorder="1" applyAlignment="1">
      <alignment vertical="center" wrapText="1"/>
    </xf>
    <xf numFmtId="0" fontId="5" fillId="26" borderId="13" xfId="0" applyFont="1" applyFill="1" applyBorder="1" applyAlignment="1" applyProtection="1">
      <alignment horizontal="center" vertical="center"/>
      <protection locked="0"/>
    </xf>
    <xf numFmtId="0" fontId="5" fillId="26" borderId="12" xfId="0" applyFont="1" applyFill="1" applyBorder="1" applyAlignment="1" applyProtection="1">
      <alignment horizontal="center" vertical="center"/>
      <protection locked="0"/>
    </xf>
    <xf numFmtId="0" fontId="5" fillId="26" borderId="44" xfId="0" applyFont="1" applyFill="1" applyBorder="1" applyAlignment="1" applyProtection="1">
      <alignment horizontal="center" vertical="center"/>
      <protection locked="0"/>
    </xf>
    <xf numFmtId="2" fontId="2" fillId="21" borderId="14" xfId="0" applyNumberFormat="1" applyFont="1" applyFill="1" applyBorder="1" applyAlignment="1">
      <alignment horizontal="center" vertical="center" wrapText="1"/>
    </xf>
    <xf numFmtId="2" fontId="2" fillId="21" borderId="0" xfId="0" applyNumberFormat="1" applyFont="1" applyFill="1" applyAlignment="1">
      <alignment horizontal="center" vertical="center" wrapText="1"/>
    </xf>
    <xf numFmtId="2" fontId="2" fillId="21" borderId="23" xfId="0" applyNumberFormat="1" applyFont="1" applyFill="1" applyBorder="1" applyAlignment="1">
      <alignment horizontal="center" vertical="center" wrapText="1"/>
    </xf>
    <xf numFmtId="44" fontId="2" fillId="0" borderId="54" xfId="0" applyNumberFormat="1" applyFont="1" applyBorder="1" applyAlignment="1">
      <alignment horizontal="center" vertical="center"/>
    </xf>
    <xf numFmtId="164" fontId="2" fillId="0" borderId="71" xfId="0" applyNumberFormat="1" applyFont="1" applyBorder="1" applyAlignment="1">
      <alignment horizontal="center" vertical="center" wrapText="1"/>
    </xf>
    <xf numFmtId="0" fontId="33" fillId="0" borderId="0" xfId="0" applyFont="1" applyAlignment="1">
      <alignment horizontal="left" vertical="center"/>
    </xf>
    <xf numFmtId="10" fontId="33" fillId="0" borderId="49" xfId="0" applyNumberFormat="1" applyFont="1" applyBorder="1" applyAlignment="1" applyProtection="1">
      <alignment horizontal="center" vertical="center"/>
      <protection locked="0"/>
    </xf>
    <xf numFmtId="44" fontId="2" fillId="0" borderId="53" xfId="0" applyNumberFormat="1" applyFont="1" applyBorder="1" applyAlignment="1">
      <alignment horizontal="center" vertical="center"/>
    </xf>
    <xf numFmtId="0" fontId="2" fillId="0" borderId="77" xfId="0" applyFont="1" applyBorder="1" applyAlignment="1">
      <alignment vertical="center" wrapText="1"/>
    </xf>
    <xf numFmtId="0" fontId="2" fillId="0" borderId="58" xfId="0" applyFont="1" applyBorder="1" applyAlignment="1">
      <alignment vertical="center" wrapText="1"/>
    </xf>
    <xf numFmtId="44" fontId="2" fillId="0" borderId="53" xfId="0" applyNumberFormat="1" applyFont="1" applyBorder="1" applyAlignment="1">
      <alignment vertical="center"/>
    </xf>
    <xf numFmtId="44" fontId="2" fillId="0" borderId="54" xfId="0" applyNumberFormat="1" applyFont="1" applyBorder="1" applyAlignment="1">
      <alignment vertical="center"/>
    </xf>
    <xf numFmtId="44" fontId="2" fillId="0" borderId="55" xfId="0" applyNumberFormat="1" applyFont="1" applyBorder="1" applyAlignment="1">
      <alignment vertical="center"/>
    </xf>
    <xf numFmtId="0" fontId="5" fillId="19" borderId="19" xfId="0" applyFont="1" applyFill="1" applyBorder="1" applyAlignment="1">
      <alignment vertical="center"/>
    </xf>
    <xf numFmtId="44" fontId="2" fillId="0" borderId="49" xfId="0" applyNumberFormat="1" applyFont="1" applyBorder="1" applyAlignment="1">
      <alignment vertical="center"/>
    </xf>
    <xf numFmtId="0" fontId="5" fillId="20" borderId="19" xfId="0" applyFont="1" applyFill="1" applyBorder="1" applyAlignment="1">
      <alignment vertical="center"/>
    </xf>
    <xf numFmtId="0" fontId="5" fillId="19" borderId="19" xfId="0" applyFont="1" applyFill="1" applyBorder="1" applyAlignment="1">
      <alignment vertical="center" wrapText="1"/>
    </xf>
    <xf numFmtId="0" fontId="5" fillId="23" borderId="26" xfId="0" applyFont="1" applyFill="1" applyBorder="1" applyAlignment="1">
      <alignment vertical="center" wrapText="1"/>
    </xf>
    <xf numFmtId="0" fontId="5" fillId="23" borderId="27" xfId="0" applyFont="1" applyFill="1" applyBorder="1" applyAlignment="1">
      <alignment vertical="center" wrapText="1"/>
    </xf>
    <xf numFmtId="0" fontId="2" fillId="0" borderId="53" xfId="0" applyFont="1" applyBorder="1" applyAlignment="1">
      <alignment vertical="center" wrapText="1"/>
    </xf>
    <xf numFmtId="0" fontId="2" fillId="0" borderId="55" xfId="0" applyFont="1" applyBorder="1" applyAlignment="1">
      <alignment vertical="center" wrapText="1"/>
    </xf>
    <xf numFmtId="44" fontId="2" fillId="0" borderId="50" xfId="0" applyNumberFormat="1" applyFont="1" applyBorder="1" applyAlignment="1">
      <alignment vertical="center"/>
    </xf>
    <xf numFmtId="0" fontId="2" fillId="0" borderId="49" xfId="0" applyFont="1" applyBorder="1" applyAlignment="1">
      <alignment vertical="center" wrapText="1"/>
    </xf>
    <xf numFmtId="0" fontId="2" fillId="0" borderId="50" xfId="0" applyFont="1" applyBorder="1" applyAlignment="1">
      <alignment vertical="center" wrapText="1"/>
    </xf>
    <xf numFmtId="0" fontId="5" fillId="27" borderId="19" xfId="0" applyFont="1" applyFill="1" applyBorder="1" applyAlignment="1">
      <alignment vertical="center"/>
    </xf>
    <xf numFmtId="0" fontId="5" fillId="19" borderId="63" xfId="0" applyFont="1" applyFill="1" applyBorder="1" applyAlignment="1" applyProtection="1">
      <alignment vertical="center"/>
      <protection locked="0"/>
    </xf>
    <xf numFmtId="10" fontId="2" fillId="0" borderId="27" xfId="0" applyNumberFormat="1" applyFont="1" applyBorder="1" applyAlignment="1" applyProtection="1">
      <alignment horizontal="center" vertical="center"/>
      <protection locked="0"/>
    </xf>
    <xf numFmtId="0" fontId="2" fillId="0" borderId="0" xfId="0" applyFont="1" applyAlignment="1">
      <alignment vertical="center" wrapText="1"/>
    </xf>
    <xf numFmtId="10" fontId="2" fillId="0" borderId="78" xfId="0" applyNumberFormat="1" applyFont="1" applyBorder="1" applyAlignment="1" applyProtection="1">
      <alignment horizontal="center" vertical="center" wrapText="1"/>
      <protection locked="0"/>
    </xf>
    <xf numFmtId="10" fontId="2" fillId="0" borderId="59" xfId="0" applyNumberFormat="1" applyFont="1" applyBorder="1" applyAlignment="1" applyProtection="1">
      <alignment horizontal="center" vertical="center"/>
      <protection locked="0"/>
    </xf>
    <xf numFmtId="0" fontId="5" fillId="19" borderId="20" xfId="0" applyFont="1" applyFill="1" applyBorder="1" applyAlignment="1">
      <alignment horizontal="center" vertical="center"/>
    </xf>
    <xf numFmtId="44" fontId="2" fillId="0" borderId="78" xfId="0" applyNumberFormat="1" applyFont="1" applyBorder="1" applyAlignment="1">
      <alignment vertical="center"/>
    </xf>
    <xf numFmtId="0" fontId="5" fillId="23" borderId="30" xfId="0" applyFont="1" applyFill="1" applyBorder="1" applyAlignment="1">
      <alignment vertical="center" wrapText="1"/>
    </xf>
    <xf numFmtId="0" fontId="5" fillId="23" borderId="75" xfId="0" applyFont="1" applyFill="1" applyBorder="1" applyAlignment="1">
      <alignment vertical="center" wrapText="1"/>
    </xf>
    <xf numFmtId="44" fontId="2" fillId="0" borderId="71" xfId="0" applyNumberFormat="1" applyFont="1" applyBorder="1" applyAlignment="1">
      <alignment horizontal="center" vertical="center"/>
    </xf>
    <xf numFmtId="10" fontId="2" fillId="0" borderId="83" xfId="0" applyNumberFormat="1" applyFont="1" applyBorder="1" applyAlignment="1" applyProtection="1">
      <alignment horizontal="center" vertical="center"/>
      <protection locked="0"/>
    </xf>
    <xf numFmtId="0" fontId="5" fillId="19" borderId="25" xfId="0" applyFont="1" applyFill="1" applyBorder="1" applyAlignment="1">
      <alignment horizontal="center" vertical="center" wrapText="1"/>
    </xf>
    <xf numFmtId="0" fontId="5" fillId="23" borderId="37" xfId="0" applyFont="1" applyFill="1" applyBorder="1" applyAlignment="1">
      <alignment horizontal="center" vertical="center" wrapText="1"/>
    </xf>
    <xf numFmtId="0" fontId="5" fillId="23" borderId="26" xfId="0" applyFont="1" applyFill="1" applyBorder="1" applyAlignment="1">
      <alignment horizontal="center" vertical="center" wrapText="1"/>
    </xf>
    <xf numFmtId="0" fontId="5" fillId="20" borderId="25" xfId="0" applyFont="1" applyFill="1" applyBorder="1" applyAlignment="1">
      <alignment horizontal="center" vertical="center"/>
    </xf>
    <xf numFmtId="0" fontId="5" fillId="27" borderId="25" xfId="0" applyFont="1" applyFill="1" applyBorder="1" applyAlignment="1">
      <alignment horizontal="center" vertical="center"/>
    </xf>
    <xf numFmtId="0" fontId="5" fillId="23" borderId="30" xfId="0" applyFont="1" applyFill="1" applyBorder="1" applyAlignment="1">
      <alignment horizontal="center" vertical="center" wrapText="1"/>
    </xf>
    <xf numFmtId="0" fontId="5" fillId="19" borderId="25" xfId="0" applyFont="1" applyFill="1" applyBorder="1" applyAlignment="1" applyProtection="1">
      <alignment horizontal="center" vertical="center"/>
      <protection locked="0"/>
    </xf>
    <xf numFmtId="0" fontId="0" fillId="0" borderId="0" xfId="0" applyAlignment="1">
      <alignment horizontal="center" vertical="center"/>
    </xf>
    <xf numFmtId="0" fontId="27" fillId="0" borderId="23" xfId="0" applyFont="1" applyBorder="1" applyAlignment="1">
      <alignment vertical="top" wrapText="1"/>
    </xf>
    <xf numFmtId="10" fontId="3" fillId="0" borderId="69" xfId="61" applyNumberFormat="1" applyBorder="1" applyAlignment="1" applyProtection="1">
      <alignment horizontal="center" vertical="center"/>
      <protection locked="0"/>
    </xf>
    <xf numFmtId="10" fontId="3" fillId="0" borderId="83" xfId="61" applyNumberFormat="1" applyBorder="1" applyAlignment="1" applyProtection="1">
      <alignment horizontal="center" vertical="center"/>
      <protection locked="0"/>
    </xf>
    <xf numFmtId="10" fontId="3" fillId="0" borderId="50" xfId="61" applyNumberFormat="1" applyBorder="1" applyAlignment="1" applyProtection="1">
      <alignment horizontal="center" vertical="center"/>
      <protection locked="0"/>
    </xf>
    <xf numFmtId="10" fontId="3" fillId="0" borderId="71" xfId="61" applyNumberFormat="1" applyBorder="1" applyAlignment="1" applyProtection="1">
      <alignment horizontal="center" vertical="center"/>
      <protection locked="0"/>
    </xf>
    <xf numFmtId="10" fontId="3" fillId="0" borderId="76" xfId="61" applyNumberFormat="1" applyBorder="1" applyAlignment="1" applyProtection="1">
      <alignment horizontal="center" vertical="center"/>
      <protection locked="0"/>
    </xf>
    <xf numFmtId="10" fontId="3" fillId="0" borderId="70" xfId="61" applyNumberFormat="1" applyBorder="1" applyAlignment="1" applyProtection="1">
      <alignment horizontal="center" vertical="center"/>
      <protection locked="0"/>
    </xf>
    <xf numFmtId="10" fontId="3" fillId="0" borderId="71" xfId="61" applyNumberFormat="1" applyBorder="1" applyAlignment="1" applyProtection="1">
      <alignment horizontal="center" vertical="center" wrapText="1"/>
      <protection locked="0"/>
    </xf>
    <xf numFmtId="10" fontId="3" fillId="0" borderId="69" xfId="61" applyNumberFormat="1" applyFill="1" applyBorder="1" applyAlignment="1" applyProtection="1">
      <alignment horizontal="center" vertical="center"/>
      <protection locked="0"/>
    </xf>
    <xf numFmtId="10" fontId="2" fillId="0" borderId="83" xfId="0" applyNumberFormat="1" applyFont="1" applyBorder="1" applyAlignment="1">
      <alignment horizontal="center" vertical="center"/>
    </xf>
    <xf numFmtId="10" fontId="2" fillId="0" borderId="83" xfId="0" applyNumberFormat="1" applyFont="1" applyBorder="1" applyAlignment="1">
      <alignment horizontal="center" vertical="center" wrapText="1"/>
    </xf>
    <xf numFmtId="10" fontId="2" fillId="0" borderId="83" xfId="0" applyNumberFormat="1" applyFont="1" applyBorder="1" applyAlignment="1" applyProtection="1">
      <alignment horizontal="center" vertical="center" wrapText="1"/>
      <protection locked="0"/>
    </xf>
    <xf numFmtId="164" fontId="2" fillId="18" borderId="83" xfId="0" applyNumberFormat="1" applyFont="1" applyFill="1" applyBorder="1" applyAlignment="1">
      <alignment horizontal="center" vertical="center" wrapText="1"/>
    </xf>
    <xf numFmtId="10" fontId="3" fillId="0" borderId="83" xfId="61" applyNumberFormat="1" applyBorder="1" applyAlignment="1" applyProtection="1">
      <alignment horizontal="center" vertical="center" wrapText="1"/>
      <protection locked="0"/>
    </xf>
    <xf numFmtId="164" fontId="2" fillId="26" borderId="83" xfId="0" applyNumberFormat="1" applyFont="1" applyFill="1" applyBorder="1" applyAlignment="1" applyProtection="1">
      <alignment horizontal="center" vertical="center"/>
      <protection locked="0"/>
    </xf>
    <xf numFmtId="164" fontId="2" fillId="0" borderId="83" xfId="0" applyNumberFormat="1" applyFont="1" applyBorder="1" applyAlignment="1">
      <alignment horizontal="center" vertical="center" wrapText="1"/>
    </xf>
    <xf numFmtId="44" fontId="2" fillId="0" borderId="83" xfId="92" applyFont="1" applyFill="1" applyBorder="1" applyAlignment="1" applyProtection="1">
      <alignment horizontal="left" vertical="center"/>
      <protection locked="0"/>
    </xf>
    <xf numFmtId="49" fontId="2" fillId="21" borderId="83" xfId="0" applyNumberFormat="1" applyFont="1" applyFill="1" applyBorder="1" applyAlignment="1">
      <alignment horizontal="center" vertical="center"/>
    </xf>
    <xf numFmtId="164" fontId="2" fillId="21" borderId="83" xfId="0" applyNumberFormat="1" applyFont="1" applyFill="1" applyBorder="1" applyAlignment="1">
      <alignment horizontal="center" vertical="center"/>
    </xf>
    <xf numFmtId="164" fontId="5" fillId="21" borderId="79" xfId="0" applyNumberFormat="1" applyFont="1" applyFill="1" applyBorder="1" applyAlignment="1">
      <alignment horizontal="center" vertical="center"/>
    </xf>
    <xf numFmtId="10" fontId="2" fillId="21" borderId="79" xfId="0" applyNumberFormat="1" applyFont="1" applyFill="1" applyBorder="1" applyAlignment="1">
      <alignment horizontal="center" vertical="center"/>
    </xf>
    <xf numFmtId="10" fontId="2" fillId="0" borderId="82" xfId="0" applyNumberFormat="1" applyFont="1" applyBorder="1" applyAlignment="1">
      <alignment horizontal="center" vertical="center"/>
    </xf>
    <xf numFmtId="164" fontId="2" fillId="21" borderId="83" xfId="0" applyNumberFormat="1" applyFont="1" applyFill="1" applyBorder="1" applyAlignment="1">
      <alignment horizontal="center" vertical="center" wrapText="1"/>
    </xf>
    <xf numFmtId="44" fontId="2" fillId="0" borderId="0" xfId="0" applyNumberFormat="1" applyFont="1" applyBorder="1" applyAlignment="1">
      <alignment horizontal="center" vertical="center"/>
    </xf>
    <xf numFmtId="10" fontId="3" fillId="0" borderId="0" xfId="61" applyNumberFormat="1" applyBorder="1" applyAlignment="1" applyProtection="1">
      <alignment horizontal="center" vertical="center"/>
      <protection locked="0"/>
    </xf>
    <xf numFmtId="44" fontId="2" fillId="0" borderId="0" xfId="92" applyFont="1" applyFill="1" applyBorder="1" applyAlignment="1" applyProtection="1">
      <alignment horizontal="left" vertical="center"/>
      <protection locked="0"/>
    </xf>
    <xf numFmtId="44" fontId="2" fillId="0" borderId="0" xfId="0" applyNumberFormat="1" applyFont="1" applyBorder="1" applyAlignment="1">
      <alignment vertical="center"/>
    </xf>
    <xf numFmtId="44" fontId="2" fillId="0" borderId="49" xfId="0" applyNumberFormat="1" applyFont="1" applyBorder="1" applyAlignment="1">
      <alignment horizontal="center" vertical="center"/>
    </xf>
    <xf numFmtId="10" fontId="2" fillId="0" borderId="85" xfId="0" applyNumberFormat="1" applyFont="1" applyBorder="1" applyAlignment="1" applyProtection="1">
      <alignment horizontal="center" vertical="center"/>
      <protection locked="0"/>
    </xf>
    <xf numFmtId="10" fontId="2" fillId="0" borderId="78" xfId="0" applyNumberFormat="1" applyFont="1" applyBorder="1" applyAlignment="1" applyProtection="1">
      <alignment horizontal="center" vertical="center"/>
      <protection locked="0"/>
    </xf>
    <xf numFmtId="164" fontId="2" fillId="21" borderId="84" xfId="0" applyNumberFormat="1" applyFont="1" applyFill="1" applyBorder="1" applyAlignment="1">
      <alignment horizontal="center" vertical="center" wrapText="1"/>
    </xf>
    <xf numFmtId="164" fontId="2" fillId="21" borderId="71" xfId="0" applyNumberFormat="1" applyFont="1" applyFill="1" applyBorder="1" applyAlignment="1" applyProtection="1">
      <alignment horizontal="center" vertical="center"/>
      <protection locked="0"/>
    </xf>
    <xf numFmtId="0" fontId="5" fillId="19" borderId="23" xfId="0" applyFont="1" applyFill="1" applyBorder="1" applyAlignment="1">
      <alignment horizontal="center" vertical="center"/>
    </xf>
    <xf numFmtId="164" fontId="2" fillId="21" borderId="87" xfId="0" applyNumberFormat="1" applyFont="1" applyFill="1" applyBorder="1" applyAlignment="1">
      <alignment horizontal="center" vertical="center" wrapText="1"/>
    </xf>
    <xf numFmtId="10" fontId="2" fillId="21" borderId="83" xfId="0" applyNumberFormat="1" applyFont="1" applyFill="1" applyBorder="1" applyAlignment="1" applyProtection="1">
      <alignment horizontal="center" vertical="center" wrapText="1"/>
      <protection locked="0"/>
    </xf>
    <xf numFmtId="164" fontId="2" fillId="21" borderId="83" xfId="0" applyNumberFormat="1" applyFont="1" applyFill="1" applyBorder="1" applyAlignment="1" applyProtection="1">
      <alignment horizontal="center" vertical="center" wrapText="1"/>
      <protection locked="0"/>
    </xf>
    <xf numFmtId="164" fontId="2" fillId="21" borderId="71" xfId="0" applyNumberFormat="1" applyFont="1" applyFill="1" applyBorder="1" applyAlignment="1" applyProtection="1">
      <alignment horizontal="center" vertical="center" wrapText="1"/>
      <protection locked="0"/>
    </xf>
    <xf numFmtId="164" fontId="2" fillId="21" borderId="54" xfId="0" applyNumberFormat="1" applyFont="1" applyFill="1" applyBorder="1" applyAlignment="1" applyProtection="1">
      <alignment horizontal="center" vertical="center" wrapText="1"/>
      <protection locked="0"/>
    </xf>
    <xf numFmtId="0" fontId="5" fillId="21" borderId="88" xfId="0" applyFont="1" applyFill="1" applyBorder="1" applyAlignment="1">
      <alignment vertical="center" wrapText="1"/>
    </xf>
    <xf numFmtId="0" fontId="5" fillId="21" borderId="85" xfId="0" applyFont="1" applyFill="1" applyBorder="1" applyAlignment="1">
      <alignment vertical="center" wrapText="1"/>
    </xf>
    <xf numFmtId="164" fontId="2" fillId="21" borderId="70" xfId="0" applyNumberFormat="1" applyFont="1" applyFill="1" applyBorder="1" applyAlignment="1" applyProtection="1">
      <alignment horizontal="center" vertical="center"/>
      <protection locked="0"/>
    </xf>
    <xf numFmtId="164" fontId="2" fillId="18" borderId="89" xfId="0" applyNumberFormat="1" applyFont="1" applyFill="1" applyBorder="1" applyAlignment="1">
      <alignment horizontal="center" vertical="center" wrapText="1"/>
    </xf>
    <xf numFmtId="0" fontId="5" fillId="21" borderId="78" xfId="0" applyFont="1" applyFill="1" applyBorder="1" applyAlignment="1">
      <alignment vertical="center" wrapText="1"/>
    </xf>
    <xf numFmtId="164" fontId="2" fillId="0" borderId="83" xfId="0" applyNumberFormat="1" applyFont="1" applyFill="1" applyBorder="1" applyAlignment="1" applyProtection="1">
      <alignment horizontal="center" vertical="center" wrapText="1"/>
      <protection locked="0"/>
    </xf>
    <xf numFmtId="0" fontId="2" fillId="0" borderId="54" xfId="0" applyFont="1" applyFill="1" applyBorder="1" applyAlignment="1">
      <alignment vertical="center" wrapText="1"/>
    </xf>
    <xf numFmtId="164" fontId="2" fillId="0" borderId="83" xfId="0" applyNumberFormat="1" applyFont="1" applyFill="1" applyBorder="1" applyAlignment="1">
      <alignment horizontal="center" vertical="center" wrapText="1"/>
    </xf>
    <xf numFmtId="164" fontId="2" fillId="0" borderId="71" xfId="0" applyNumberFormat="1" applyFont="1" applyFill="1" applyBorder="1" applyAlignment="1" applyProtection="1">
      <alignment horizontal="center" vertical="center" wrapText="1"/>
      <protection locked="0"/>
    </xf>
    <xf numFmtId="164" fontId="2" fillId="0" borderId="83" xfId="0" applyNumberFormat="1" applyFont="1" applyFill="1" applyBorder="1" applyAlignment="1" applyProtection="1">
      <alignment horizontal="center" vertical="center"/>
      <protection locked="0"/>
    </xf>
    <xf numFmtId="164" fontId="2" fillId="0" borderId="48" xfId="0" applyNumberFormat="1" applyFont="1" applyFill="1" applyBorder="1" applyAlignment="1" applyProtection="1">
      <alignment horizontal="center" vertical="center"/>
      <protection locked="0"/>
    </xf>
    <xf numFmtId="164" fontId="2" fillId="0" borderId="70" xfId="0" applyNumberFormat="1" applyFont="1" applyFill="1" applyBorder="1" applyAlignment="1" applyProtection="1">
      <alignment horizontal="center" vertical="center"/>
      <protection locked="0"/>
    </xf>
    <xf numFmtId="164" fontId="2" fillId="0" borderId="50" xfId="0" applyNumberFormat="1" applyFont="1" applyFill="1" applyBorder="1" applyAlignment="1" applyProtection="1">
      <alignment horizontal="center" vertical="center"/>
      <protection locked="0"/>
    </xf>
    <xf numFmtId="44" fontId="2" fillId="0" borderId="54" xfId="0" applyNumberFormat="1" applyFont="1" applyFill="1" applyBorder="1" applyAlignment="1">
      <alignment vertical="center"/>
    </xf>
    <xf numFmtId="49" fontId="2" fillId="21" borderId="90" xfId="67" applyNumberFormat="1" applyFont="1" applyFill="1" applyBorder="1" applyAlignment="1">
      <alignment horizontal="center" vertical="center" wrapText="1"/>
    </xf>
    <xf numFmtId="49" fontId="2" fillId="21" borderId="91" xfId="67" applyNumberFormat="1" applyFont="1" applyFill="1" applyBorder="1" applyAlignment="1">
      <alignment horizontal="center" vertical="center" wrapText="1"/>
    </xf>
    <xf numFmtId="0" fontId="5" fillId="23" borderId="20" xfId="0" applyFont="1" applyFill="1" applyBorder="1" applyAlignment="1">
      <alignment horizontal="left" vertical="top"/>
    </xf>
    <xf numFmtId="164" fontId="2" fillId="21" borderId="14" xfId="0" applyNumberFormat="1" applyFont="1" applyFill="1" applyBorder="1" applyAlignment="1" applyProtection="1">
      <alignment horizontal="center" vertical="center" wrapText="1"/>
      <protection locked="0"/>
    </xf>
    <xf numFmtId="164" fontId="2" fillId="21" borderId="0" xfId="0" applyNumberFormat="1" applyFont="1" applyFill="1" applyBorder="1" applyAlignment="1" applyProtection="1">
      <alignment horizontal="center" vertical="center" wrapText="1"/>
      <protection locked="0"/>
    </xf>
    <xf numFmtId="164" fontId="2" fillId="21" borderId="23" xfId="0" applyNumberFormat="1" applyFont="1" applyFill="1" applyBorder="1" applyAlignment="1" applyProtection="1">
      <alignment horizontal="center" vertical="center" wrapText="1"/>
      <protection locked="0"/>
    </xf>
    <xf numFmtId="164" fontId="2" fillId="0" borderId="69" xfId="0" applyNumberFormat="1" applyFont="1" applyFill="1" applyBorder="1" applyAlignment="1">
      <alignment horizontal="center" vertical="center"/>
    </xf>
    <xf numFmtId="169" fontId="0" fillId="21" borderId="0" xfId="0" applyNumberFormat="1" applyFill="1" applyAlignment="1">
      <alignment horizontal="center" vertical="center"/>
    </xf>
    <xf numFmtId="44" fontId="2" fillId="21" borderId="0" xfId="0" applyNumberFormat="1" applyFont="1" applyFill="1" applyAlignment="1">
      <alignment horizontal="center" vertical="center"/>
    </xf>
    <xf numFmtId="164" fontId="2" fillId="0" borderId="50" xfId="0" applyNumberFormat="1" applyFont="1" applyFill="1" applyBorder="1" applyAlignment="1">
      <alignment horizontal="center" vertical="center" wrapText="1"/>
    </xf>
    <xf numFmtId="164" fontId="2" fillId="0" borderId="69" xfId="0" applyNumberFormat="1" applyFont="1" applyFill="1" applyBorder="1" applyAlignment="1" applyProtection="1">
      <alignment horizontal="center" vertical="center" wrapText="1"/>
      <protection locked="0"/>
    </xf>
    <xf numFmtId="164" fontId="2" fillId="0" borderId="89" xfId="0" applyNumberFormat="1" applyFont="1" applyFill="1" applyBorder="1" applyAlignment="1" applyProtection="1">
      <alignment horizontal="center" vertical="center" wrapText="1"/>
      <protection locked="0"/>
    </xf>
    <xf numFmtId="0" fontId="5" fillId="23" borderId="88" xfId="0" applyFont="1" applyFill="1" applyBorder="1" applyAlignment="1">
      <alignment vertical="center" wrapText="1"/>
    </xf>
    <xf numFmtId="164" fontId="2" fillId="18" borderId="60" xfId="0" applyNumberFormat="1" applyFont="1" applyFill="1" applyBorder="1" applyAlignment="1">
      <alignment horizontal="center" vertical="center" wrapText="1"/>
    </xf>
    <xf numFmtId="164" fontId="2" fillId="18" borderId="68" xfId="0" applyNumberFormat="1" applyFont="1" applyFill="1" applyBorder="1" applyAlignment="1">
      <alignment horizontal="center" vertical="center" wrapText="1"/>
    </xf>
    <xf numFmtId="10" fontId="2" fillId="0" borderId="74" xfId="0" applyNumberFormat="1" applyFont="1" applyBorder="1" applyAlignment="1">
      <alignment horizontal="center" vertical="center"/>
    </xf>
    <xf numFmtId="10" fontId="2" fillId="0" borderId="92" xfId="0" applyNumberFormat="1" applyFont="1" applyBorder="1" applyAlignment="1">
      <alignment horizontal="center" vertical="center" wrapText="1"/>
    </xf>
    <xf numFmtId="0" fontId="5" fillId="23" borderId="86" xfId="0" applyFont="1" applyFill="1" applyBorder="1" applyAlignment="1">
      <alignment vertical="center" wrapText="1"/>
    </xf>
    <xf numFmtId="164" fontId="2" fillId="18" borderId="81" xfId="0" applyNumberFormat="1" applyFont="1" applyFill="1" applyBorder="1" applyAlignment="1">
      <alignment horizontal="center" vertical="center" wrapText="1"/>
    </xf>
    <xf numFmtId="0" fontId="5" fillId="23" borderId="54" xfId="0" applyFont="1" applyFill="1" applyBorder="1" applyAlignment="1">
      <alignment vertical="center" wrapText="1"/>
    </xf>
    <xf numFmtId="164" fontId="2" fillId="18" borderId="58" xfId="0" applyNumberFormat="1" applyFont="1" applyFill="1" applyBorder="1" applyAlignment="1">
      <alignment horizontal="center" vertical="center" wrapText="1"/>
    </xf>
    <xf numFmtId="10" fontId="2" fillId="0" borderId="92" xfId="0" applyNumberFormat="1" applyFont="1" applyBorder="1" applyAlignment="1">
      <alignment horizontal="center" vertical="center"/>
    </xf>
    <xf numFmtId="10" fontId="2" fillId="0" borderId="85" xfId="0" applyNumberFormat="1" applyFont="1" applyBorder="1" applyAlignment="1">
      <alignment horizontal="center" vertical="center"/>
    </xf>
    <xf numFmtId="44" fontId="2" fillId="0" borderId="50" xfId="0" applyNumberFormat="1" applyFont="1" applyBorder="1" applyAlignment="1">
      <alignment horizontal="center" vertical="center"/>
    </xf>
    <xf numFmtId="164" fontId="2" fillId="21" borderId="76" xfId="0" applyNumberFormat="1" applyFont="1" applyFill="1" applyBorder="1" applyAlignment="1">
      <alignment horizontal="center" vertical="center" wrapText="1"/>
    </xf>
    <xf numFmtId="10" fontId="2" fillId="0" borderId="0" xfId="0" applyNumberFormat="1" applyFont="1" applyBorder="1" applyAlignment="1">
      <alignment horizontal="center" vertical="center"/>
    </xf>
    <xf numFmtId="0" fontId="5" fillId="23" borderId="14" xfId="0" applyFont="1" applyFill="1" applyBorder="1" applyAlignment="1">
      <alignment vertical="center" wrapText="1"/>
    </xf>
    <xf numFmtId="44" fontId="2" fillId="0" borderId="57" xfId="0" applyNumberFormat="1" applyFont="1" applyBorder="1" applyAlignment="1">
      <alignment vertical="center"/>
    </xf>
    <xf numFmtId="10" fontId="2" fillId="0" borderId="92" xfId="0" applyNumberFormat="1" applyFont="1" applyBorder="1" applyAlignment="1" applyProtection="1">
      <alignment horizontal="center" vertical="center"/>
      <protection locked="0"/>
    </xf>
    <xf numFmtId="10" fontId="2" fillId="0" borderId="78" xfId="0" applyNumberFormat="1" applyFont="1" applyBorder="1" applyAlignment="1">
      <alignment horizontal="center" vertical="center"/>
    </xf>
    <xf numFmtId="164" fontId="5" fillId="19" borderId="16" xfId="0" applyNumberFormat="1" applyFont="1" applyFill="1" applyBorder="1" applyAlignment="1">
      <alignment horizontal="center" vertical="center"/>
    </xf>
    <xf numFmtId="0" fontId="2" fillId="0" borderId="0" xfId="0" applyFont="1" applyAlignment="1">
      <alignment horizontal="left" vertical="center"/>
    </xf>
    <xf numFmtId="0" fontId="27" fillId="0" borderId="23" xfId="0" applyFont="1" applyBorder="1" applyAlignment="1">
      <alignment horizontal="center" vertical="top" wrapText="1"/>
    </xf>
    <xf numFmtId="0" fontId="5" fillId="21" borderId="60" xfId="61" applyNumberFormat="1" applyFont="1" applyFill="1" applyBorder="1" applyAlignment="1" applyProtection="1">
      <alignment horizontal="left" vertical="center" wrapText="1"/>
    </xf>
    <xf numFmtId="0" fontId="5" fillId="21" borderId="61" xfId="61" applyNumberFormat="1" applyFont="1" applyFill="1" applyBorder="1" applyAlignment="1" applyProtection="1">
      <alignment horizontal="left" vertical="center" wrapText="1"/>
    </xf>
    <xf numFmtId="0" fontId="5" fillId="21" borderId="74" xfId="61" applyNumberFormat="1" applyFont="1" applyFill="1" applyBorder="1" applyAlignment="1" applyProtection="1">
      <alignment horizontal="left" vertical="center" wrapText="1"/>
    </xf>
    <xf numFmtId="0" fontId="5" fillId="0" borderId="23" xfId="0" applyFont="1" applyBorder="1" applyAlignment="1">
      <alignment horizontal="left" vertical="center"/>
    </xf>
    <xf numFmtId="0" fontId="2" fillId="0" borderId="23" xfId="0" applyFont="1" applyBorder="1" applyAlignment="1">
      <alignment horizontal="left" vertical="center"/>
    </xf>
    <xf numFmtId="0" fontId="2" fillId="0" borderId="0" xfId="0" applyFont="1" applyAlignment="1">
      <alignment horizontal="left" vertical="center"/>
    </xf>
    <xf numFmtId="0" fontId="5" fillId="0" borderId="21"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0" fillId="0" borderId="34" xfId="0" applyBorder="1" applyAlignment="1">
      <alignment horizontal="left" vertical="center" wrapText="1"/>
    </xf>
    <xf numFmtId="0" fontId="0" fillId="0" borderId="23" xfId="0" applyBorder="1" applyAlignment="1">
      <alignment horizontal="left" vertical="center" wrapText="1"/>
    </xf>
    <xf numFmtId="0" fontId="0" fillId="0" borderId="33" xfId="0" applyBorder="1" applyAlignment="1">
      <alignment horizontal="left" vertical="center" wrapText="1"/>
    </xf>
    <xf numFmtId="0" fontId="5" fillId="0" borderId="20" xfId="0" applyFont="1" applyBorder="1" applyAlignment="1">
      <alignment horizontal="center" vertical="center"/>
    </xf>
    <xf numFmtId="0" fontId="5" fillId="0" borderId="25" xfId="0" applyFont="1" applyBorder="1" applyAlignment="1">
      <alignment horizontal="center" vertical="center"/>
    </xf>
    <xf numFmtId="0" fontId="5" fillId="0" borderId="19" xfId="0" applyFont="1" applyBorder="1" applyAlignment="1">
      <alignment horizontal="center" vertical="center"/>
    </xf>
    <xf numFmtId="0" fontId="5" fillId="0" borderId="21"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21"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21" borderId="21" xfId="0" applyFont="1" applyFill="1" applyBorder="1" applyAlignment="1" applyProtection="1">
      <alignment horizontal="center" vertical="center"/>
      <protection locked="0"/>
    </xf>
    <xf numFmtId="0" fontId="2" fillId="21" borderId="14" xfId="0" applyFont="1" applyFill="1" applyBorder="1" applyAlignment="1" applyProtection="1">
      <alignment horizontal="center" vertical="center"/>
      <protection locked="0"/>
    </xf>
    <xf numFmtId="0" fontId="2" fillId="21" borderId="15" xfId="0" applyFont="1" applyFill="1" applyBorder="1" applyAlignment="1" applyProtection="1">
      <alignment horizontal="center" vertical="center"/>
      <protection locked="0"/>
    </xf>
    <xf numFmtId="49" fontId="2" fillId="21" borderId="56" xfId="0" applyNumberFormat="1" applyFont="1" applyFill="1" applyBorder="1" applyAlignment="1">
      <alignment horizontal="center" vertical="center"/>
    </xf>
    <xf numFmtId="49" fontId="2" fillId="21" borderId="37" xfId="0" applyNumberFormat="1" applyFont="1" applyFill="1" applyBorder="1" applyAlignment="1">
      <alignment horizontal="center" vertical="center"/>
    </xf>
    <xf numFmtId="49" fontId="2" fillId="21" borderId="72" xfId="0" applyNumberFormat="1" applyFont="1" applyFill="1" applyBorder="1" applyAlignment="1">
      <alignment horizontal="center" vertical="center"/>
    </xf>
    <xf numFmtId="0" fontId="5" fillId="21" borderId="34" xfId="0" applyFont="1" applyFill="1" applyBorder="1" applyAlignment="1" applyProtection="1">
      <alignment horizontal="left" vertical="center"/>
      <protection locked="0"/>
    </xf>
    <xf numFmtId="0" fontId="2" fillId="21" borderId="23" xfId="0" applyFont="1" applyFill="1" applyBorder="1" applyAlignment="1" applyProtection="1">
      <alignment horizontal="left" vertical="center"/>
      <protection locked="0"/>
    </xf>
    <xf numFmtId="0" fontId="2" fillId="21" borderId="33" xfId="0" applyFont="1" applyFill="1" applyBorder="1" applyAlignment="1" applyProtection="1">
      <alignment horizontal="left" vertical="center"/>
      <protection locked="0"/>
    </xf>
    <xf numFmtId="0" fontId="5" fillId="0" borderId="21"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5" fillId="23" borderId="20" xfId="0" applyFont="1" applyFill="1" applyBorder="1" applyAlignment="1">
      <alignment horizontal="left" vertical="center"/>
    </xf>
    <xf numFmtId="0" fontId="5" fillId="23" borderId="25" xfId="0" applyFont="1" applyFill="1" applyBorder="1" applyAlignment="1">
      <alignment horizontal="left" vertical="center"/>
    </xf>
    <xf numFmtId="0" fontId="5" fillId="23" borderId="19" xfId="0" applyFont="1" applyFill="1" applyBorder="1" applyAlignment="1">
      <alignment horizontal="left" vertical="center"/>
    </xf>
    <xf numFmtId="0" fontId="5" fillId="21" borderId="20" xfId="0" applyFont="1" applyFill="1" applyBorder="1" applyAlignment="1">
      <alignment horizontal="left" vertical="center" wrapText="1"/>
    </xf>
    <xf numFmtId="0" fontId="5" fillId="21" borderId="25" xfId="0" applyFont="1" applyFill="1" applyBorder="1" applyAlignment="1">
      <alignment horizontal="left" vertical="center" wrapText="1"/>
    </xf>
    <xf numFmtId="0" fontId="5" fillId="21" borderId="19" xfId="0" applyFont="1" applyFill="1" applyBorder="1" applyAlignment="1">
      <alignment horizontal="left" vertical="center" wrapText="1"/>
    </xf>
    <xf numFmtId="49" fontId="2" fillId="21" borderId="41" xfId="0" applyNumberFormat="1" applyFont="1" applyFill="1" applyBorder="1" applyAlignment="1">
      <alignment horizontal="left" vertical="center"/>
    </xf>
    <xf numFmtId="49" fontId="2" fillId="21" borderId="42" xfId="0" applyNumberFormat="1" applyFont="1" applyFill="1" applyBorder="1" applyAlignment="1">
      <alignment horizontal="left" vertical="center"/>
    </xf>
    <xf numFmtId="49" fontId="2" fillId="21" borderId="43" xfId="0" applyNumberFormat="1" applyFont="1" applyFill="1" applyBorder="1" applyAlignment="1">
      <alignment horizontal="left" vertical="center"/>
    </xf>
    <xf numFmtId="0" fontId="5" fillId="23" borderId="63" xfId="0" applyFont="1" applyFill="1" applyBorder="1" applyAlignment="1">
      <alignment horizontal="left" vertical="center"/>
    </xf>
    <xf numFmtId="0" fontId="5" fillId="21" borderId="20" xfId="0" applyFont="1" applyFill="1" applyBorder="1" applyAlignment="1">
      <alignment horizontal="center" vertical="center"/>
    </xf>
    <xf numFmtId="0" fontId="5" fillId="21" borderId="25" xfId="0" applyFont="1" applyFill="1" applyBorder="1" applyAlignment="1">
      <alignment horizontal="center" vertical="center"/>
    </xf>
    <xf numFmtId="0" fontId="5" fillId="21" borderId="19" xfId="0" applyFont="1" applyFill="1" applyBorder="1" applyAlignment="1">
      <alignment horizontal="center" vertical="center"/>
    </xf>
    <xf numFmtId="169" fontId="29" fillId="24" borderId="20" xfId="92" applyNumberFormat="1" applyFont="1" applyFill="1" applyBorder="1" applyAlignment="1">
      <alignment horizontal="center" vertical="center"/>
    </xf>
    <xf numFmtId="44" fontId="30" fillId="24" borderId="19" xfId="92" applyFont="1" applyFill="1" applyBorder="1" applyAlignment="1">
      <alignment horizontal="center" vertical="center"/>
    </xf>
    <xf numFmtId="0" fontId="29" fillId="24" borderId="20" xfId="0" applyFont="1" applyFill="1" applyBorder="1" applyAlignment="1" applyProtection="1">
      <alignment horizontal="center" vertical="center" wrapText="1"/>
      <protection locked="0"/>
    </xf>
    <xf numFmtId="0" fontId="29" fillId="24" borderId="25" xfId="0" applyFont="1" applyFill="1" applyBorder="1" applyAlignment="1" applyProtection="1">
      <alignment horizontal="center" vertical="center" wrapText="1"/>
      <protection locked="0"/>
    </xf>
    <xf numFmtId="49" fontId="2" fillId="21" borderId="35" xfId="0" applyNumberFormat="1" applyFont="1" applyFill="1" applyBorder="1" applyAlignment="1">
      <alignment horizontal="left" vertical="center"/>
    </xf>
    <xf numFmtId="49" fontId="2" fillId="21" borderId="30" xfId="0" applyNumberFormat="1" applyFont="1" applyFill="1" applyBorder="1" applyAlignment="1">
      <alignment horizontal="left" vertical="center"/>
    </xf>
    <xf numFmtId="49" fontId="2" fillId="21" borderId="28" xfId="0" applyNumberFormat="1" applyFont="1" applyFill="1" applyBorder="1" applyAlignment="1">
      <alignment horizontal="left" vertical="center"/>
    </xf>
    <xf numFmtId="0" fontId="5" fillId="0" borderId="20" xfId="67" applyFont="1" applyBorder="1" applyAlignment="1">
      <alignment horizontal="left" vertical="center"/>
    </xf>
    <xf numFmtId="0" fontId="5" fillId="0" borderId="25" xfId="67" applyFont="1" applyBorder="1" applyAlignment="1">
      <alignment horizontal="left" vertical="center"/>
    </xf>
    <xf numFmtId="0" fontId="5" fillId="0" borderId="19" xfId="67" applyFont="1" applyBorder="1" applyAlignment="1">
      <alignment horizontal="left" vertical="center"/>
    </xf>
    <xf numFmtId="0" fontId="5" fillId="21" borderId="47" xfId="0" applyFont="1" applyFill="1" applyBorder="1" applyAlignment="1">
      <alignment horizontal="left" vertical="center" wrapText="1"/>
    </xf>
    <xf numFmtId="0" fontId="5" fillId="21" borderId="42" xfId="0" applyFont="1" applyFill="1" applyBorder="1" applyAlignment="1">
      <alignment horizontal="left" vertical="center" wrapText="1"/>
    </xf>
    <xf numFmtId="0" fontId="5" fillId="21" borderId="43" xfId="0" applyFont="1" applyFill="1" applyBorder="1" applyAlignment="1">
      <alignment horizontal="left" vertical="center" wrapText="1"/>
    </xf>
    <xf numFmtId="0" fontId="0" fillId="0" borderId="29" xfId="0" applyBorder="1"/>
    <xf numFmtId="0" fontId="0" fillId="0" borderId="14" xfId="0" applyBorder="1"/>
    <xf numFmtId="0" fontId="41" fillId="29" borderId="10" xfId="0" applyFont="1" applyFill="1" applyBorder="1" applyAlignment="1">
      <alignment vertical="center"/>
    </xf>
    <xf numFmtId="0" fontId="0" fillId="0" borderId="0" xfId="0" applyBorder="1"/>
    <xf numFmtId="0" fontId="41" fillId="29" borderId="20" xfId="0" applyFont="1" applyFill="1" applyBorder="1" applyAlignment="1">
      <alignment horizontal="center" vertical="center" wrapText="1"/>
    </xf>
    <xf numFmtId="0" fontId="5" fillId="0" borderId="10" xfId="0" applyFont="1" applyBorder="1" applyAlignment="1">
      <alignment horizontal="center"/>
    </xf>
    <xf numFmtId="0" fontId="0" fillId="0" borderId="93" xfId="0" applyBorder="1"/>
    <xf numFmtId="0" fontId="0" fillId="0" borderId="94" xfId="0" applyBorder="1"/>
    <xf numFmtId="0" fontId="0" fillId="0" borderId="95" xfId="0" applyBorder="1"/>
    <xf numFmtId="0" fontId="41" fillId="0" borderId="19" xfId="0" applyFont="1" applyBorder="1" applyAlignment="1">
      <alignment horizontal="left" vertical="center"/>
    </xf>
    <xf numFmtId="0" fontId="41" fillId="29" borderId="10" xfId="0" applyFont="1" applyFill="1" applyBorder="1" applyAlignment="1">
      <alignment horizontal="center" vertical="center" wrapText="1"/>
    </xf>
    <xf numFmtId="0" fontId="41" fillId="0" borderId="10" xfId="0" applyFont="1" applyBorder="1" applyAlignment="1">
      <alignment horizontal="left"/>
    </xf>
    <xf numFmtId="0" fontId="0" fillId="0" borderId="0" xfId="0" applyBorder="1" applyAlignment="1">
      <alignment horizontal="left"/>
    </xf>
    <xf numFmtId="0" fontId="0" fillId="0" borderId="89" xfId="0" applyBorder="1" applyAlignment="1">
      <alignment horizontal="left"/>
    </xf>
    <xf numFmtId="0" fontId="0" fillId="0" borderId="48" xfId="0" applyBorder="1" applyAlignment="1">
      <alignment horizontal="left"/>
    </xf>
    <xf numFmtId="0" fontId="0" fillId="0" borderId="96" xfId="0" applyBorder="1" applyAlignment="1">
      <alignment horizontal="left"/>
    </xf>
    <xf numFmtId="0" fontId="41" fillId="0" borderId="20" xfId="0" applyFont="1" applyBorder="1" applyAlignment="1">
      <alignment horizontal="left"/>
    </xf>
    <xf numFmtId="0" fontId="2" fillId="0" borderId="89" xfId="0" applyFont="1" applyBorder="1"/>
    <xf numFmtId="0" fontId="0" fillId="0" borderId="48" xfId="0" applyBorder="1"/>
    <xf numFmtId="0" fontId="0" fillId="0" borderId="96" xfId="0" applyBorder="1"/>
    <xf numFmtId="0" fontId="0" fillId="0" borderId="89" xfId="0" applyBorder="1"/>
    <xf numFmtId="0" fontId="41" fillId="0" borderId="20" xfId="0" applyFont="1" applyBorder="1" applyAlignment="1">
      <alignment horizontal="center"/>
    </xf>
    <xf numFmtId="0" fontId="41" fillId="0" borderId="20" xfId="0" applyFont="1" applyBorder="1" applyAlignment="1">
      <alignment horizontal="left"/>
    </xf>
    <xf numFmtId="0" fontId="41" fillId="29" borderId="25" xfId="0" applyFont="1" applyFill="1" applyBorder="1" applyAlignment="1">
      <alignment horizontal="center" vertical="center" wrapText="1"/>
    </xf>
    <xf numFmtId="0" fontId="0" fillId="0" borderId="63" xfId="0" applyBorder="1" applyAlignment="1">
      <alignment horizontal="center"/>
    </xf>
    <xf numFmtId="0" fontId="0" fillId="0" borderId="51" xfId="0" applyBorder="1" applyAlignment="1">
      <alignment horizontal="center"/>
    </xf>
    <xf numFmtId="0" fontId="0" fillId="0" borderId="63" xfId="0" applyBorder="1" applyAlignment="1">
      <alignment horizontal="left"/>
    </xf>
    <xf numFmtId="0" fontId="5" fillId="0" borderId="52" xfId="0" applyFont="1" applyBorder="1" applyAlignment="1">
      <alignment horizontal="center"/>
    </xf>
    <xf numFmtId="0" fontId="2" fillId="0" borderId="0" xfId="0" applyFont="1" applyBorder="1"/>
    <xf numFmtId="0" fontId="2" fillId="29" borderId="20" xfId="0" applyFont="1" applyFill="1" applyBorder="1" applyAlignment="1"/>
    <xf numFmtId="0" fontId="2" fillId="0" borderId="20" xfId="0" applyFont="1" applyBorder="1" applyAlignment="1"/>
    <xf numFmtId="0" fontId="41" fillId="29" borderId="11" xfId="0" applyFont="1" applyFill="1" applyBorder="1" applyAlignment="1">
      <alignment horizontal="center" vertical="center" wrapText="1"/>
    </xf>
    <xf numFmtId="0" fontId="41" fillId="29" borderId="16" xfId="0" applyFont="1" applyFill="1" applyBorder="1" applyAlignment="1">
      <alignment horizontal="center" vertical="center" wrapText="1"/>
    </xf>
    <xf numFmtId="0" fontId="41" fillId="29" borderId="19" xfId="0" applyFont="1" applyFill="1" applyBorder="1" applyAlignment="1">
      <alignment horizontal="center" vertical="center" wrapText="1"/>
    </xf>
    <xf numFmtId="0" fontId="5" fillId="0" borderId="97" xfId="0" applyFont="1" applyBorder="1" applyAlignment="1">
      <alignment horizontal="center"/>
    </xf>
    <xf numFmtId="0" fontId="0" fillId="0" borderId="98" xfId="0" applyBorder="1"/>
    <xf numFmtId="0" fontId="0" fillId="0" borderId="99" xfId="0" applyBorder="1"/>
    <xf numFmtId="0" fontId="0" fillId="0" borderId="100" xfId="0" applyBorder="1"/>
    <xf numFmtId="0" fontId="0" fillId="29" borderId="19" xfId="0" applyFill="1" applyBorder="1" applyAlignment="1"/>
    <xf numFmtId="0" fontId="0" fillId="0" borderId="19" xfId="0" applyBorder="1" applyAlignment="1"/>
    <xf numFmtId="0" fontId="0" fillId="0" borderId="11" xfId="0" applyBorder="1" applyAlignment="1">
      <alignment horizontal="center"/>
    </xf>
    <xf numFmtId="0" fontId="0" fillId="0" borderId="16" xfId="0" applyBorder="1" applyAlignment="1">
      <alignment horizontal="center"/>
    </xf>
    <xf numFmtId="0" fontId="0" fillId="0" borderId="10" xfId="0" applyBorder="1"/>
    <xf numFmtId="0" fontId="0" fillId="0" borderId="97" xfId="0" applyBorder="1"/>
    <xf numFmtId="0" fontId="0" fillId="29" borderId="10" xfId="0" applyFill="1" applyBorder="1"/>
    <xf numFmtId="0" fontId="0" fillId="0" borderId="0" xfId="0" applyAlignment="1">
      <alignment horizontal="center"/>
    </xf>
    <xf numFmtId="0" fontId="0" fillId="0" borderId="101" xfId="0" applyBorder="1" applyAlignment="1">
      <alignment horizontal="left" vertical="center"/>
    </xf>
    <xf numFmtId="0" fontId="32" fillId="29" borderId="20" xfId="0" applyFont="1" applyFill="1" applyBorder="1" applyAlignment="1">
      <alignment horizontal="center" vertical="center"/>
    </xf>
    <xf numFmtId="0" fontId="32" fillId="29" borderId="25" xfId="0" applyFont="1" applyFill="1" applyBorder="1" applyAlignment="1">
      <alignment horizontal="center" vertical="center"/>
    </xf>
    <xf numFmtId="0" fontId="0" fillId="0" borderId="14" xfId="0" applyBorder="1" applyAlignment="1">
      <alignment horizontal="center"/>
    </xf>
    <xf numFmtId="0" fontId="5" fillId="29" borderId="10" xfId="0" applyFont="1" applyFill="1" applyBorder="1" applyAlignment="1">
      <alignment horizontal="center" vertical="center"/>
    </xf>
    <xf numFmtId="0" fontId="5" fillId="29" borderId="20" xfId="0" applyFont="1" applyFill="1" applyBorder="1" applyAlignment="1">
      <alignment horizontal="left" vertical="center"/>
    </xf>
    <xf numFmtId="0" fontId="2" fillId="29" borderId="25" xfId="0" applyFont="1" applyFill="1" applyBorder="1" applyAlignment="1">
      <alignment horizontal="left" vertical="center"/>
    </xf>
    <xf numFmtId="0" fontId="2" fillId="29" borderId="19" xfId="0" applyFont="1" applyFill="1" applyBorder="1" applyAlignment="1">
      <alignment horizontal="left" vertical="center"/>
    </xf>
    <xf numFmtId="167" fontId="5" fillId="29" borderId="10" xfId="0" applyNumberFormat="1" applyFont="1" applyFill="1" applyBorder="1" applyAlignment="1">
      <alignment horizontal="center" vertical="center"/>
    </xf>
    <xf numFmtId="0" fontId="41" fillId="0" borderId="0" xfId="0" applyFont="1" applyBorder="1" applyAlignment="1">
      <alignment horizontal="center" vertical="center"/>
    </xf>
    <xf numFmtId="0" fontId="2" fillId="0" borderId="0" xfId="0" applyFont="1" applyBorder="1" applyAlignment="1">
      <alignment horizontal="left" vertical="center" wrapText="1"/>
    </xf>
    <xf numFmtId="174" fontId="5" fillId="0" borderId="13" xfId="0" applyNumberFormat="1" applyFont="1" applyFill="1" applyBorder="1" applyAlignment="1">
      <alignment horizontal="center" vertical="center"/>
    </xf>
    <xf numFmtId="0" fontId="2" fillId="0" borderId="13" xfId="0" applyFont="1" applyBorder="1" applyAlignment="1">
      <alignment horizontal="center" vertical="center"/>
    </xf>
    <xf numFmtId="0" fontId="2" fillId="0" borderId="22" xfId="0" applyFont="1" applyBorder="1" applyAlignment="1">
      <alignment horizontal="center" vertical="center"/>
    </xf>
    <xf numFmtId="166" fontId="2" fillId="0" borderId="0" xfId="0" applyNumberFormat="1" applyFont="1" applyBorder="1" applyAlignment="1">
      <alignment horizontal="center" vertical="center"/>
    </xf>
    <xf numFmtId="166" fontId="5" fillId="29" borderId="10" xfId="0" applyNumberFormat="1" applyFont="1" applyFill="1" applyBorder="1" applyAlignment="1">
      <alignment horizontal="center" vertical="center"/>
    </xf>
    <xf numFmtId="0" fontId="5" fillId="0" borderId="0" xfId="0" applyFont="1" applyBorder="1" applyAlignment="1">
      <alignment horizontal="center" vertical="center"/>
    </xf>
    <xf numFmtId="174" fontId="5" fillId="0" borderId="0" xfId="0" applyNumberFormat="1" applyFont="1" applyBorder="1" applyAlignment="1">
      <alignment horizontal="center" vertical="center"/>
    </xf>
    <xf numFmtId="0" fontId="2" fillId="0" borderId="0" xfId="0" applyFont="1" applyBorder="1" applyAlignment="1">
      <alignment horizontal="center" vertical="center"/>
    </xf>
    <xf numFmtId="0" fontId="5" fillId="0" borderId="0" xfId="0" applyFont="1" applyBorder="1" applyAlignment="1">
      <alignment horizontal="left" vertical="center" wrapText="1"/>
    </xf>
    <xf numFmtId="0" fontId="2" fillId="0" borderId="0" xfId="0" applyFont="1" applyBorder="1" applyAlignment="1">
      <alignment horizontal="center" vertical="center"/>
    </xf>
    <xf numFmtId="166" fontId="5" fillId="0" borderId="0" xfId="0" applyNumberFormat="1" applyFont="1" applyBorder="1" applyAlignment="1">
      <alignment horizontal="center" vertical="center"/>
    </xf>
    <xf numFmtId="0" fontId="5" fillId="29" borderId="25" xfId="0" applyFont="1" applyFill="1" applyBorder="1" applyAlignment="1">
      <alignment horizontal="left" vertical="center"/>
    </xf>
    <xf numFmtId="0" fontId="5" fillId="29" borderId="19" xfId="0" applyFont="1" applyFill="1" applyBorder="1" applyAlignment="1">
      <alignment horizontal="left" vertical="center"/>
    </xf>
    <xf numFmtId="175" fontId="5" fillId="29" borderId="10" xfId="0" applyNumberFormat="1" applyFont="1" applyFill="1" applyBorder="1" applyAlignment="1">
      <alignment horizontal="center" vertical="center"/>
    </xf>
    <xf numFmtId="49" fontId="5" fillId="0" borderId="11" xfId="0" applyNumberFormat="1" applyFont="1" applyBorder="1" applyAlignment="1" applyProtection="1">
      <alignment horizontal="center" vertical="center" textRotation="90" shrinkToFit="1"/>
    </xf>
    <xf numFmtId="0" fontId="5" fillId="0" borderId="11" xfId="0" applyFont="1" applyBorder="1" applyAlignment="1" applyProtection="1">
      <alignment horizontal="left" vertical="center" wrapText="1" shrinkToFit="1"/>
    </xf>
    <xf numFmtId="0" fontId="5" fillId="0" borderId="20" xfId="0" applyFont="1" applyBorder="1" applyAlignment="1" applyProtection="1">
      <alignment horizontal="center" vertical="center"/>
    </xf>
    <xf numFmtId="0" fontId="2" fillId="0" borderId="19" xfId="0" applyFont="1" applyBorder="1" applyAlignment="1" applyProtection="1">
      <alignment horizontal="center" vertical="center"/>
    </xf>
    <xf numFmtId="0" fontId="2" fillId="0" borderId="16" xfId="0" applyFont="1" applyBorder="1" applyAlignment="1" applyProtection="1">
      <alignment horizontal="center" vertical="center" textRotation="90" shrinkToFit="1"/>
    </xf>
    <xf numFmtId="0" fontId="2" fillId="0" borderId="16" xfId="0" applyFont="1" applyBorder="1" applyAlignment="1" applyProtection="1">
      <alignment horizontal="left" vertical="center" wrapText="1"/>
    </xf>
    <xf numFmtId="0" fontId="5" fillId="0" borderId="10" xfId="0" applyFont="1" applyBorder="1" applyAlignment="1" applyProtection="1">
      <alignment horizontal="center" vertical="center" shrinkToFit="1"/>
    </xf>
    <xf numFmtId="2" fontId="5" fillId="0" borderId="10" xfId="0" applyNumberFormat="1" applyFont="1" applyBorder="1" applyAlignment="1" applyProtection="1">
      <alignment horizontal="center" vertical="center" wrapText="1" shrinkToFit="1"/>
    </xf>
    <xf numFmtId="0" fontId="5" fillId="19" borderId="20" xfId="0" applyFont="1" applyFill="1" applyBorder="1" applyAlignment="1" applyProtection="1">
      <alignment horizontal="center" vertical="center" wrapText="1"/>
    </xf>
    <xf numFmtId="0" fontId="5" fillId="19" borderId="20" xfId="0" applyFont="1" applyFill="1" applyBorder="1" applyAlignment="1" applyProtection="1">
      <alignment vertical="center" wrapText="1"/>
    </xf>
    <xf numFmtId="0" fontId="5" fillId="19" borderId="25" xfId="0" applyFont="1" applyFill="1" applyBorder="1" applyAlignment="1" applyProtection="1">
      <alignment vertical="center" wrapText="1"/>
    </xf>
    <xf numFmtId="0" fontId="2" fillId="21" borderId="46" xfId="0" applyFont="1" applyFill="1" applyBorder="1" applyAlignment="1" applyProtection="1">
      <alignment horizontal="center" vertical="center" wrapText="1"/>
    </xf>
    <xf numFmtId="0" fontId="2" fillId="21" borderId="70" xfId="0" applyFont="1" applyFill="1" applyBorder="1" applyAlignment="1" applyProtection="1">
      <alignment horizontal="left" vertical="center" wrapText="1"/>
    </xf>
    <xf numFmtId="0" fontId="2" fillId="21" borderId="70" xfId="0" applyFont="1" applyFill="1" applyBorder="1" applyAlignment="1" applyProtection="1">
      <alignment horizontal="center" vertical="center" wrapText="1"/>
    </xf>
    <xf numFmtId="2" fontId="2" fillId="21" borderId="70" xfId="0" applyNumberFormat="1" applyFont="1" applyFill="1" applyBorder="1" applyAlignment="1" applyProtection="1">
      <alignment horizontal="center" vertical="center" wrapText="1"/>
    </xf>
    <xf numFmtId="0" fontId="2" fillId="21" borderId="45" xfId="0" applyFont="1" applyFill="1" applyBorder="1" applyAlignment="1" applyProtection="1">
      <alignment horizontal="center" vertical="center" wrapText="1"/>
    </xf>
    <xf numFmtId="0" fontId="2" fillId="21" borderId="83" xfId="0" applyFont="1" applyFill="1" applyBorder="1" applyAlignment="1" applyProtection="1">
      <alignment horizontal="left" vertical="center" wrapText="1"/>
    </xf>
    <xf numFmtId="0" fontId="2" fillId="21" borderId="71" xfId="0" applyFont="1" applyFill="1" applyBorder="1" applyAlignment="1" applyProtection="1">
      <alignment horizontal="center" vertical="center" wrapText="1"/>
    </xf>
    <xf numFmtId="2" fontId="2" fillId="21" borderId="71" xfId="0" applyNumberFormat="1" applyFont="1" applyFill="1" applyBorder="1" applyAlignment="1" applyProtection="1">
      <alignment horizontal="center" vertical="center" wrapText="1"/>
    </xf>
    <xf numFmtId="0" fontId="2" fillId="21" borderId="83" xfId="0" applyFont="1" applyFill="1" applyBorder="1" applyAlignment="1" applyProtection="1">
      <alignment horizontal="center" vertical="center" wrapText="1"/>
    </xf>
    <xf numFmtId="2" fontId="2" fillId="21" borderId="83" xfId="0" applyNumberFormat="1" applyFont="1" applyFill="1" applyBorder="1" applyAlignment="1" applyProtection="1">
      <alignment horizontal="center" vertical="center" wrapText="1"/>
    </xf>
    <xf numFmtId="0" fontId="2" fillId="21" borderId="54" xfId="0" applyFont="1" applyFill="1" applyBorder="1" applyAlignment="1" applyProtection="1">
      <alignment horizontal="left" vertical="center" wrapText="1"/>
    </xf>
    <xf numFmtId="0" fontId="2" fillId="21" borderId="54" xfId="0" applyFont="1" applyFill="1" applyBorder="1" applyAlignment="1" applyProtection="1">
      <alignment horizontal="center" vertical="center" wrapText="1"/>
    </xf>
    <xf numFmtId="2" fontId="2" fillId="21" borderId="54" xfId="0" applyNumberFormat="1" applyFont="1" applyFill="1" applyBorder="1" applyAlignment="1" applyProtection="1">
      <alignment horizontal="center" vertical="center" wrapText="1"/>
    </xf>
    <xf numFmtId="0" fontId="5" fillId="19" borderId="10" xfId="0" applyFont="1" applyFill="1" applyBorder="1" applyAlignment="1" applyProtection="1">
      <alignment horizontal="center" vertical="center" wrapText="1"/>
    </xf>
    <xf numFmtId="0" fontId="2" fillId="23" borderId="50" xfId="0" applyFont="1" applyFill="1" applyBorder="1" applyAlignment="1" applyProtection="1">
      <alignment horizontal="center" vertical="center"/>
    </xf>
    <xf numFmtId="0" fontId="5" fillId="23" borderId="24" xfId="0" applyFont="1" applyFill="1" applyBorder="1" applyAlignment="1" applyProtection="1">
      <alignment vertical="center" wrapText="1"/>
    </xf>
    <xf numFmtId="0" fontId="5" fillId="23" borderId="37" xfId="0" applyFont="1" applyFill="1" applyBorder="1" applyAlignment="1" applyProtection="1">
      <alignment vertical="center" wrapText="1"/>
    </xf>
    <xf numFmtId="0" fontId="2" fillId="0" borderId="71" xfId="0" applyFont="1" applyBorder="1" applyAlignment="1" applyProtection="1">
      <alignment horizontal="left" vertical="center" wrapText="1"/>
    </xf>
    <xf numFmtId="0" fontId="2" fillId="0" borderId="71" xfId="0" applyFont="1" applyBorder="1" applyAlignment="1" applyProtection="1">
      <alignment horizontal="center" vertical="center" wrapText="1"/>
    </xf>
    <xf numFmtId="2" fontId="2" fillId="0" borderId="71" xfId="0" applyNumberFormat="1" applyFont="1" applyBorder="1" applyAlignment="1" applyProtection="1">
      <alignment horizontal="center" vertical="center"/>
    </xf>
    <xf numFmtId="0" fontId="2" fillId="0" borderId="83" xfId="0" applyFont="1" applyBorder="1" applyAlignment="1" applyProtection="1">
      <alignment horizontal="left" vertical="center" wrapText="1"/>
    </xf>
    <xf numFmtId="0" fontId="2" fillId="21" borderId="71" xfId="0" applyFont="1" applyFill="1" applyBorder="1" applyAlignment="1" applyProtection="1">
      <alignment horizontal="left" vertical="center" wrapText="1"/>
    </xf>
    <xf numFmtId="0" fontId="0" fillId="0" borderId="0" xfId="0" applyAlignment="1" applyProtection="1">
      <alignment horizontal="center" vertical="center" wrapText="1"/>
    </xf>
    <xf numFmtId="0" fontId="2" fillId="0" borderId="83" xfId="0" applyFont="1" applyBorder="1" applyAlignment="1" applyProtection="1">
      <alignment horizontal="center" vertical="center" wrapText="1"/>
    </xf>
    <xf numFmtId="2" fontId="2" fillId="0" borderId="83" xfId="0" applyNumberFormat="1" applyFont="1" applyBorder="1" applyAlignment="1" applyProtection="1">
      <alignment horizontal="center" vertical="center"/>
    </xf>
    <xf numFmtId="0" fontId="2" fillId="0" borderId="76" xfId="0" applyFont="1" applyBorder="1" applyAlignment="1" applyProtection="1">
      <alignment horizontal="left" vertical="center" wrapText="1"/>
    </xf>
    <xf numFmtId="0" fontId="2" fillId="0" borderId="76" xfId="0" applyFont="1" applyBorder="1" applyAlignment="1" applyProtection="1">
      <alignment horizontal="center" vertical="center" wrapText="1"/>
    </xf>
    <xf numFmtId="2" fontId="2" fillId="0" borderId="76" xfId="0" applyNumberFormat="1" applyFont="1" applyBorder="1" applyAlignment="1" applyProtection="1">
      <alignment horizontal="center" vertical="center"/>
    </xf>
    <xf numFmtId="2" fontId="2" fillId="21" borderId="76" xfId="0" applyNumberFormat="1" applyFont="1" applyFill="1" applyBorder="1" applyAlignment="1" applyProtection="1">
      <alignment horizontal="center" vertical="center"/>
    </xf>
    <xf numFmtId="2" fontId="2" fillId="0" borderId="83" xfId="0" applyNumberFormat="1" applyFont="1" applyBorder="1" applyAlignment="1" applyProtection="1">
      <alignment horizontal="center" vertical="center" wrapText="1"/>
    </xf>
    <xf numFmtId="2" fontId="34" fillId="0" borderId="83" xfId="0" applyNumberFormat="1" applyFont="1" applyBorder="1" applyAlignment="1" applyProtection="1">
      <alignment horizontal="center" vertical="center"/>
    </xf>
    <xf numFmtId="0" fontId="2" fillId="0" borderId="76" xfId="0" applyFont="1" applyFill="1" applyBorder="1" applyAlignment="1" applyProtection="1">
      <alignment horizontal="left" vertical="center" wrapText="1"/>
    </xf>
    <xf numFmtId="0" fontId="2" fillId="23" borderId="48" xfId="0" applyFont="1" applyFill="1" applyBorder="1" applyAlignment="1" applyProtection="1">
      <alignment horizontal="center" vertical="center" wrapText="1"/>
    </xf>
    <xf numFmtId="0" fontId="5" fillId="23" borderId="26" xfId="0" applyFont="1" applyFill="1" applyBorder="1" applyAlignment="1" applyProtection="1">
      <alignment vertical="center" wrapText="1"/>
    </xf>
    <xf numFmtId="0" fontId="2" fillId="0" borderId="57" xfId="0" applyFont="1" applyBorder="1" applyAlignment="1" applyProtection="1">
      <alignment horizontal="left" vertical="center" wrapText="1"/>
    </xf>
    <xf numFmtId="2" fontId="2" fillId="21" borderId="71" xfId="0" applyNumberFormat="1" applyFont="1" applyFill="1" applyBorder="1" applyAlignment="1" applyProtection="1">
      <alignment horizontal="center" vertical="center"/>
    </xf>
    <xf numFmtId="1" fontId="2" fillId="0" borderId="71" xfId="0" applyNumberFormat="1" applyFont="1" applyBorder="1" applyAlignment="1" applyProtection="1">
      <alignment horizontal="center" vertical="center"/>
    </xf>
    <xf numFmtId="2" fontId="2" fillId="0" borderId="49" xfId="0" applyNumberFormat="1" applyFont="1" applyBorder="1" applyAlignment="1" applyProtection="1">
      <alignment horizontal="center" vertical="center"/>
    </xf>
    <xf numFmtId="0" fontId="2" fillId="0" borderId="54" xfId="0" applyFont="1" applyBorder="1" applyAlignment="1" applyProtection="1">
      <alignment horizontal="center" vertical="center" wrapText="1"/>
    </xf>
    <xf numFmtId="0" fontId="2" fillId="0" borderId="69" xfId="0" applyFont="1" applyBorder="1" applyAlignment="1" applyProtection="1">
      <alignment horizontal="left" vertical="center" wrapText="1"/>
    </xf>
    <xf numFmtId="0" fontId="2" fillId="0" borderId="69" xfId="0" applyFont="1" applyBorder="1" applyAlignment="1" applyProtection="1">
      <alignment horizontal="center" vertical="center" wrapText="1"/>
    </xf>
    <xf numFmtId="2" fontId="2" fillId="0" borderId="69" xfId="0" applyNumberFormat="1" applyFont="1" applyBorder="1" applyAlignment="1" applyProtection="1">
      <alignment horizontal="center" vertical="center"/>
    </xf>
    <xf numFmtId="2" fontId="2" fillId="0" borderId="69" xfId="0" applyNumberFormat="1" applyFont="1" applyBorder="1" applyAlignment="1" applyProtection="1">
      <alignment horizontal="center" vertical="center" wrapText="1"/>
    </xf>
    <xf numFmtId="0" fontId="5" fillId="20" borderId="20" xfId="0" applyFont="1" applyFill="1" applyBorder="1" applyAlignment="1" applyProtection="1">
      <alignment vertical="center"/>
    </xf>
    <xf numFmtId="0" fontId="5" fillId="20" borderId="25" xfId="0" applyFont="1" applyFill="1" applyBorder="1" applyAlignment="1" applyProtection="1">
      <alignment vertical="center"/>
    </xf>
    <xf numFmtId="0" fontId="2" fillId="23" borderId="50" xfId="0" applyFont="1" applyFill="1" applyBorder="1" applyAlignment="1" applyProtection="1">
      <alignment horizontal="center" vertical="center" wrapText="1"/>
    </xf>
    <xf numFmtId="0" fontId="5" fillId="23" borderId="36" xfId="0" applyFont="1" applyFill="1" applyBorder="1" applyAlignment="1" applyProtection="1">
      <alignment vertical="center" wrapText="1"/>
    </xf>
    <xf numFmtId="0" fontId="2" fillId="23" borderId="48" xfId="0" applyFont="1" applyFill="1" applyBorder="1" applyAlignment="1" applyProtection="1">
      <alignment horizontal="center" vertical="center"/>
    </xf>
    <xf numFmtId="0" fontId="2" fillId="0" borderId="71" xfId="0" applyFont="1" applyBorder="1" applyAlignment="1" applyProtection="1">
      <alignment vertical="center" wrapText="1"/>
    </xf>
    <xf numFmtId="2" fontId="2" fillId="0" borderId="71" xfId="0" applyNumberFormat="1" applyFont="1" applyBorder="1" applyAlignment="1" applyProtection="1">
      <alignment horizontal="center" vertical="center" wrapText="1"/>
    </xf>
    <xf numFmtId="0" fontId="2" fillId="0" borderId="83" xfId="0" applyFont="1" applyBorder="1" applyAlignment="1" applyProtection="1">
      <alignment horizontal="center" wrapText="1"/>
    </xf>
    <xf numFmtId="0" fontId="5" fillId="19" borderId="20" xfId="0" applyFont="1" applyFill="1" applyBorder="1" applyAlignment="1" applyProtection="1">
      <alignment vertical="center"/>
    </xf>
    <xf numFmtId="0" fontId="5" fillId="19" borderId="25" xfId="0" applyFont="1" applyFill="1" applyBorder="1" applyAlignment="1" applyProtection="1">
      <alignment vertical="center"/>
    </xf>
    <xf numFmtId="0" fontId="2" fillId="0" borderId="83" xfId="0" applyFont="1" applyBorder="1" applyAlignment="1" applyProtection="1">
      <alignment horizontal="center" vertical="center"/>
    </xf>
    <xf numFmtId="0" fontId="2" fillId="0" borderId="50" xfId="0" applyFont="1" applyBorder="1" applyAlignment="1" applyProtection="1">
      <alignment horizontal="center" vertical="center"/>
    </xf>
    <xf numFmtId="0" fontId="2" fillId="0" borderId="58" xfId="0" applyFont="1" applyFill="1" applyBorder="1" applyAlignment="1" applyProtection="1">
      <alignment horizontal="left" vertical="center" wrapText="1"/>
    </xf>
    <xf numFmtId="2" fontId="2" fillId="0" borderId="54" xfId="0" applyNumberFormat="1" applyFont="1" applyBorder="1" applyAlignment="1" applyProtection="1">
      <alignment horizontal="center" vertical="center"/>
    </xf>
    <xf numFmtId="0" fontId="2" fillId="0" borderId="71" xfId="0" applyFont="1" applyBorder="1" applyAlignment="1" applyProtection="1">
      <alignment horizontal="center" vertical="center"/>
    </xf>
    <xf numFmtId="0" fontId="2" fillId="0" borderId="48" xfId="0" applyFont="1" applyBorder="1" applyAlignment="1" applyProtection="1">
      <alignment horizontal="center" vertical="center" wrapText="1"/>
    </xf>
    <xf numFmtId="2" fontId="2" fillId="0" borderId="48" xfId="0" applyNumberFormat="1" applyFont="1" applyBorder="1" applyAlignment="1" applyProtection="1">
      <alignment horizontal="center" vertical="center"/>
    </xf>
    <xf numFmtId="0" fontId="2" fillId="0" borderId="65" xfId="0" applyFont="1" applyBorder="1" applyAlignment="1" applyProtection="1">
      <alignment horizontal="left" vertical="center" wrapText="1"/>
    </xf>
    <xf numFmtId="3" fontId="0" fillId="0" borderId="83" xfId="0" applyNumberFormat="1" applyBorder="1" applyAlignment="1" applyProtection="1">
      <alignment horizontal="center" vertical="center" wrapText="1"/>
    </xf>
    <xf numFmtId="0" fontId="2" fillId="0" borderId="49" xfId="0" applyFont="1" applyBorder="1" applyAlignment="1" applyProtection="1">
      <alignment horizontal="center" vertical="center" wrapText="1"/>
    </xf>
    <xf numFmtId="2" fontId="2" fillId="0" borderId="70" xfId="0" applyNumberFormat="1" applyFont="1" applyBorder="1" applyAlignment="1" applyProtection="1">
      <alignment horizontal="center" vertical="center" wrapText="1"/>
    </xf>
    <xf numFmtId="0" fontId="2" fillId="0" borderId="70" xfId="0" applyFont="1" applyBorder="1" applyAlignment="1" applyProtection="1">
      <alignment horizontal="center" vertical="center" wrapText="1"/>
    </xf>
    <xf numFmtId="2" fontId="2" fillId="0" borderId="54" xfId="0" applyNumberFormat="1" applyFont="1" applyBorder="1" applyAlignment="1" applyProtection="1">
      <alignment horizontal="center" vertical="center" wrapText="1"/>
    </xf>
    <xf numFmtId="0" fontId="2" fillId="0" borderId="70" xfId="0" applyFont="1" applyBorder="1" applyAlignment="1" applyProtection="1">
      <alignment horizontal="left" vertical="center" wrapText="1"/>
    </xf>
    <xf numFmtId="3" fontId="0" fillId="0" borderId="70" xfId="0" applyNumberFormat="1" applyBorder="1" applyAlignment="1" applyProtection="1">
      <alignment horizontal="center" vertical="center" wrapText="1"/>
    </xf>
    <xf numFmtId="0" fontId="2" fillId="0" borderId="65" xfId="0" applyFont="1" applyBorder="1" applyAlignment="1" applyProtection="1">
      <alignment horizontal="left" vertical="center"/>
    </xf>
    <xf numFmtId="0" fontId="0" fillId="0" borderId="83" xfId="0" applyBorder="1" applyAlignment="1" applyProtection="1">
      <alignment horizontal="center" vertical="center" wrapText="1"/>
    </xf>
    <xf numFmtId="0" fontId="5" fillId="27" borderId="20" xfId="0" applyFont="1" applyFill="1" applyBorder="1" applyAlignment="1" applyProtection="1">
      <alignment horizontal="center" vertical="center" wrapText="1"/>
    </xf>
    <xf numFmtId="0" fontId="5" fillId="27" borderId="20" xfId="0" applyFont="1" applyFill="1" applyBorder="1" applyAlignment="1" applyProtection="1">
      <alignment vertical="center"/>
    </xf>
    <xf numFmtId="0" fontId="5" fillId="27" borderId="25" xfId="0" applyFont="1" applyFill="1" applyBorder="1" applyAlignment="1" applyProtection="1">
      <alignment vertical="center"/>
    </xf>
    <xf numFmtId="0" fontId="2" fillId="23" borderId="36" xfId="0" applyFont="1" applyFill="1" applyBorder="1" applyAlignment="1" applyProtection="1">
      <alignment vertical="center" wrapText="1"/>
    </xf>
    <xf numFmtId="0" fontId="2" fillId="0" borderId="83" xfId="0" applyFont="1" applyBorder="1" applyAlignment="1" applyProtection="1">
      <alignment horizontal="center"/>
    </xf>
    <xf numFmtId="2" fontId="2" fillId="0" borderId="79" xfId="0" applyNumberFormat="1" applyFont="1" applyFill="1" applyBorder="1" applyAlignment="1" applyProtection="1">
      <alignment horizontal="center" vertical="center"/>
    </xf>
    <xf numFmtId="2" fontId="2" fillId="21" borderId="79" xfId="0" applyNumberFormat="1" applyFont="1" applyFill="1" applyBorder="1" applyAlignment="1" applyProtection="1">
      <alignment horizontal="center" vertical="center"/>
    </xf>
    <xf numFmtId="0" fontId="2" fillId="0" borderId="87" xfId="0" applyFont="1" applyBorder="1" applyAlignment="1" applyProtection="1">
      <alignment horizontal="center" vertical="center"/>
    </xf>
    <xf numFmtId="0" fontId="2" fillId="21" borderId="83" xfId="0" quotePrefix="1" applyFont="1" applyFill="1" applyBorder="1" applyAlignment="1" applyProtection="1">
      <alignment horizontal="left" wrapText="1"/>
    </xf>
    <xf numFmtId="2" fontId="2" fillId="21" borderId="83" xfId="0" applyNumberFormat="1" applyFont="1" applyFill="1" applyBorder="1" applyAlignment="1" applyProtection="1">
      <alignment horizontal="center" vertical="center"/>
    </xf>
    <xf numFmtId="0" fontId="2" fillId="23" borderId="24" xfId="0" applyFont="1" applyFill="1" applyBorder="1" applyAlignment="1" applyProtection="1">
      <alignment vertical="center" wrapText="1"/>
    </xf>
    <xf numFmtId="0" fontId="2" fillId="21" borderId="54" xfId="0" applyFont="1" applyFill="1" applyBorder="1" applyAlignment="1" applyProtection="1">
      <alignment horizontal="center" vertical="center"/>
    </xf>
    <xf numFmtId="2" fontId="2" fillId="21" borderId="83" xfId="0" applyNumberFormat="1" applyFont="1" applyFill="1" applyBorder="1" applyAlignment="1" applyProtection="1">
      <alignment horizontal="left" vertical="center" wrapText="1"/>
    </xf>
    <xf numFmtId="0" fontId="2" fillId="21" borderId="83" xfId="0" applyFont="1" applyFill="1" applyBorder="1" applyAlignment="1" applyProtection="1">
      <alignment horizontal="left" vertical="top" wrapText="1"/>
    </xf>
    <xf numFmtId="0" fontId="2" fillId="21" borderId="50" xfId="0" applyFont="1" applyFill="1" applyBorder="1" applyAlignment="1" applyProtection="1">
      <alignment horizontal="left" vertical="center" wrapText="1"/>
    </xf>
    <xf numFmtId="0" fontId="2" fillId="0" borderId="50" xfId="0" applyFont="1" applyBorder="1" applyAlignment="1" applyProtection="1">
      <alignment horizontal="center" vertical="center" wrapText="1"/>
    </xf>
    <xf numFmtId="2" fontId="2" fillId="0" borderId="50" xfId="0" applyNumberFormat="1" applyFont="1" applyBorder="1" applyAlignment="1" applyProtection="1">
      <alignment horizontal="center" vertical="center"/>
    </xf>
    <xf numFmtId="0" fontId="5" fillId="0" borderId="26" xfId="0" applyFont="1" applyBorder="1" applyAlignment="1" applyProtection="1">
      <alignment vertical="center" wrapText="1"/>
    </xf>
    <xf numFmtId="0" fontId="2" fillId="0" borderId="69" xfId="0" applyFont="1" applyBorder="1" applyAlignment="1" applyProtection="1">
      <alignment horizontal="center" vertical="center"/>
    </xf>
    <xf numFmtId="0" fontId="2" fillId="21" borderId="69" xfId="0" applyFont="1" applyFill="1" applyBorder="1" applyAlignment="1" applyProtection="1">
      <alignment horizontal="left" vertical="center" wrapText="1"/>
    </xf>
    <xf numFmtId="2" fontId="2" fillId="21" borderId="54" xfId="0" applyNumberFormat="1" applyFont="1" applyFill="1" applyBorder="1" applyAlignment="1" applyProtection="1">
      <alignment horizontal="left" vertical="center" wrapText="1"/>
    </xf>
    <xf numFmtId="0" fontId="39" fillId="0" borderId="79" xfId="0" applyFont="1" applyBorder="1" applyAlignment="1" applyProtection="1">
      <alignment wrapText="1"/>
    </xf>
    <xf numFmtId="0" fontId="0" fillId="0" borderId="12" xfId="0" applyBorder="1" applyAlignment="1" applyProtection="1">
      <alignment horizontal="center" vertical="center" wrapText="1"/>
    </xf>
    <xf numFmtId="0" fontId="39" fillId="0" borderId="12" xfId="0" applyFont="1" applyBorder="1" applyAlignment="1" applyProtection="1">
      <alignment wrapText="1"/>
    </xf>
    <xf numFmtId="0" fontId="39" fillId="0" borderId="12" xfId="0" applyFont="1" applyBorder="1" applyAlignment="1" applyProtection="1">
      <alignment vertical="top" wrapText="1"/>
    </xf>
    <xf numFmtId="0" fontId="39" fillId="28" borderId="12" xfId="0" applyFont="1" applyFill="1" applyBorder="1" applyAlignment="1" applyProtection="1">
      <alignment wrapText="1"/>
    </xf>
    <xf numFmtId="0" fontId="39" fillId="21" borderId="0" xfId="0" applyFont="1" applyFill="1" applyBorder="1" applyAlignment="1" applyProtection="1">
      <alignment wrapText="1"/>
    </xf>
    <xf numFmtId="0" fontId="0" fillId="21" borderId="13" xfId="0" applyFill="1" applyBorder="1" applyAlignment="1" applyProtection="1">
      <alignment horizontal="center" vertical="center" wrapText="1"/>
    </xf>
    <xf numFmtId="0" fontId="39" fillId="0" borderId="13" xfId="0" applyFont="1" applyBorder="1" applyAlignment="1" applyProtection="1">
      <alignment wrapText="1"/>
    </xf>
    <xf numFmtId="0" fontId="0" fillId="0" borderId="13" xfId="0" applyBorder="1" applyAlignment="1" applyProtection="1">
      <alignment horizontal="center" vertical="center" wrapText="1"/>
    </xf>
    <xf numFmtId="0" fontId="2" fillId="23" borderId="70" xfId="0" applyFont="1" applyFill="1" applyBorder="1" applyAlignment="1" applyProtection="1">
      <alignment horizontal="center" vertical="center"/>
    </xf>
    <xf numFmtId="0" fontId="2" fillId="23" borderId="80" xfId="0" applyFont="1" applyFill="1" applyBorder="1" applyAlignment="1" applyProtection="1">
      <alignment vertical="center" wrapText="1"/>
    </xf>
    <xf numFmtId="0" fontId="5" fillId="23" borderId="30" xfId="0" applyFont="1" applyFill="1" applyBorder="1" applyAlignment="1" applyProtection="1">
      <alignment vertical="center" wrapText="1"/>
    </xf>
    <xf numFmtId="0" fontId="2" fillId="0" borderId="54" xfId="0" applyFont="1" applyBorder="1" applyAlignment="1" applyProtection="1">
      <alignment horizontal="left" vertical="center" wrapText="1"/>
    </xf>
    <xf numFmtId="0" fontId="2" fillId="0" borderId="70" xfId="0" applyFont="1" applyBorder="1" applyAlignment="1" applyProtection="1">
      <alignment horizontal="center" vertical="center"/>
    </xf>
    <xf numFmtId="0" fontId="2" fillId="21" borderId="0" xfId="0" applyFont="1" applyFill="1" applyAlignment="1" applyProtection="1">
      <alignment horizontal="center" vertical="center" wrapText="1"/>
    </xf>
    <xf numFmtId="2" fontId="2" fillId="21" borderId="70" xfId="0" applyNumberFormat="1" applyFont="1" applyFill="1" applyBorder="1" applyAlignment="1" applyProtection="1">
      <alignment horizontal="center" vertical="center"/>
    </xf>
    <xf numFmtId="0" fontId="2" fillId="0" borderId="83" xfId="0" applyFont="1" applyBorder="1" applyAlignment="1" applyProtection="1">
      <alignment horizontal="center" vertical="top" wrapText="1"/>
    </xf>
    <xf numFmtId="0" fontId="5" fillId="23" borderId="50" xfId="0" applyFont="1" applyFill="1" applyBorder="1" applyAlignment="1" applyProtection="1">
      <alignment horizontal="center" vertical="center"/>
    </xf>
    <xf numFmtId="0" fontId="2" fillId="0" borderId="83" xfId="0" applyFont="1" applyBorder="1" applyAlignment="1" applyProtection="1">
      <alignment horizontal="center" vertical="top"/>
    </xf>
    <xf numFmtId="0" fontId="5" fillId="23" borderId="48" xfId="0" applyFont="1" applyFill="1" applyBorder="1" applyAlignment="1" applyProtection="1">
      <alignment horizontal="center" vertical="center"/>
    </xf>
    <xf numFmtId="2" fontId="2" fillId="21" borderId="69" xfId="0" applyNumberFormat="1" applyFont="1" applyFill="1" applyBorder="1" applyAlignment="1" applyProtection="1">
      <alignment horizontal="center" vertical="center"/>
    </xf>
    <xf numFmtId="2" fontId="2" fillId="21" borderId="50" xfId="0" applyNumberFormat="1" applyFont="1" applyFill="1" applyBorder="1" applyAlignment="1" applyProtection="1">
      <alignment horizontal="center" vertical="center"/>
    </xf>
    <xf numFmtId="0" fontId="2" fillId="21" borderId="69" xfId="93" applyFill="1" applyBorder="1" applyAlignment="1" applyProtection="1">
      <alignment horizontal="left" vertical="center" wrapText="1"/>
    </xf>
    <xf numFmtId="0" fontId="2" fillId="0" borderId="69" xfId="93" applyBorder="1" applyAlignment="1" applyProtection="1">
      <alignment horizontal="center" vertical="center" wrapText="1"/>
    </xf>
    <xf numFmtId="2" fontId="2" fillId="21" borderId="69" xfId="93" applyNumberFormat="1" applyFill="1" applyBorder="1" applyAlignment="1" applyProtection="1">
      <alignment horizontal="center" vertical="center"/>
    </xf>
    <xf numFmtId="0" fontId="2" fillId="21" borderId="83" xfId="93" applyFill="1" applyBorder="1" applyAlignment="1" applyProtection="1">
      <alignment horizontal="left" vertical="center" wrapText="1"/>
    </xf>
    <xf numFmtId="0" fontId="2" fillId="0" borderId="83" xfId="93" applyBorder="1" applyAlignment="1" applyProtection="1">
      <alignment horizontal="center" vertical="center" wrapText="1"/>
    </xf>
    <xf numFmtId="2" fontId="2" fillId="21" borderId="83" xfId="93" applyNumberFormat="1" applyFill="1" applyBorder="1" applyAlignment="1" applyProtection="1">
      <alignment horizontal="center" vertical="center"/>
    </xf>
    <xf numFmtId="0" fontId="2" fillId="21" borderId="83" xfId="93" applyFill="1" applyBorder="1" applyAlignment="1" applyProtection="1">
      <alignment horizontal="center" vertical="center" wrapText="1"/>
    </xf>
    <xf numFmtId="0" fontId="5" fillId="19" borderId="51" xfId="0" applyFont="1" applyFill="1" applyBorder="1" applyAlignment="1" applyProtection="1">
      <alignment horizontal="center" vertical="center" wrapText="1"/>
    </xf>
    <xf numFmtId="0" fontId="5" fillId="19" borderId="64" xfId="0" applyFont="1" applyFill="1" applyBorder="1" applyAlignment="1" applyProtection="1">
      <alignment vertical="center"/>
    </xf>
    <xf numFmtId="0" fontId="2" fillId="0" borderId="68" xfId="0" applyFont="1" applyBorder="1" applyAlignment="1" applyProtection="1">
      <alignment horizontal="left" vertical="center" wrapText="1"/>
    </xf>
    <xf numFmtId="0" fontId="2" fillId="0" borderId="55" xfId="0" applyFont="1" applyBorder="1" applyAlignment="1" applyProtection="1">
      <alignment horizontal="left" vertical="center" wrapText="1"/>
    </xf>
    <xf numFmtId="0" fontId="2" fillId="0" borderId="59" xfId="0" applyFont="1" applyBorder="1" applyAlignment="1" applyProtection="1">
      <alignment horizontal="center" vertical="center" wrapText="1"/>
    </xf>
    <xf numFmtId="2" fontId="2" fillId="0" borderId="50" xfId="0" applyNumberFormat="1" applyFont="1" applyBorder="1" applyAlignment="1" applyProtection="1">
      <alignment horizontal="center" vertical="center" wrapText="1"/>
    </xf>
    <xf numFmtId="0" fontId="2" fillId="0" borderId="78" xfId="0" applyFont="1" applyBorder="1" applyAlignment="1" applyProtection="1">
      <alignment horizontal="center" vertical="center"/>
    </xf>
    <xf numFmtId="0" fontId="2" fillId="0" borderId="0" xfId="0" applyFont="1" applyBorder="1" applyAlignment="1" applyProtection="1">
      <alignment vertical="center" wrapText="1"/>
    </xf>
    <xf numFmtId="0" fontId="2" fillId="0" borderId="79" xfId="0" applyFont="1" applyBorder="1" applyAlignment="1" applyProtection="1">
      <alignment vertical="center" wrapText="1"/>
    </xf>
    <xf numFmtId="0" fontId="40" fillId="0" borderId="79" xfId="0" applyFont="1" applyFill="1" applyBorder="1" applyAlignment="1" applyProtection="1">
      <alignment vertical="center" wrapText="1"/>
    </xf>
  </cellXfs>
  <cellStyles count="101">
    <cellStyle name="20% - Énfasis1" xfId="1" builtinId="30" customBuiltin="1"/>
    <cellStyle name="20% - Énfasis1 2" xfId="2"/>
    <cellStyle name="20% - Énfasis2" xfId="3" builtinId="34" customBuiltin="1"/>
    <cellStyle name="20% - Énfasis2 2" xfId="4"/>
    <cellStyle name="20% - Énfasis3" xfId="5" builtinId="38" customBuiltin="1"/>
    <cellStyle name="20% - Énfasis3 2" xfId="6"/>
    <cellStyle name="20% - Énfasis4" xfId="7" builtinId="42" customBuiltin="1"/>
    <cellStyle name="20% - Énfasis4 2" xfId="8"/>
    <cellStyle name="20% - Énfasis5" xfId="9" builtinId="46" customBuiltin="1"/>
    <cellStyle name="20% - Énfasis5 2" xfId="10"/>
    <cellStyle name="20% - Énfasis6" xfId="11" builtinId="50" customBuiltin="1"/>
    <cellStyle name="20% - Énfasis6 2" xfId="12"/>
    <cellStyle name="40% - Énfasis1" xfId="13" builtinId="31" customBuiltin="1"/>
    <cellStyle name="40% - Énfasis1 2" xfId="14"/>
    <cellStyle name="40% - Énfasis2" xfId="15" builtinId="35" customBuiltin="1"/>
    <cellStyle name="40% - Énfasis2 2" xfId="16"/>
    <cellStyle name="40% - Énfasis3" xfId="17" builtinId="39" customBuiltin="1"/>
    <cellStyle name="40% - Énfasis3 2" xfId="18"/>
    <cellStyle name="40% - Énfasis4" xfId="19" builtinId="43" customBuiltin="1"/>
    <cellStyle name="40% - Énfasis4 2" xfId="20"/>
    <cellStyle name="40% - Énfasis5" xfId="21" builtinId="47" customBuiltin="1"/>
    <cellStyle name="40% - Énfasis5 2" xfId="22"/>
    <cellStyle name="40% - Énfasis6" xfId="23" builtinId="51" customBuiltin="1"/>
    <cellStyle name="40% - Énfasis6 2" xfId="24"/>
    <cellStyle name="60% - Énfasis1" xfId="25" builtinId="32" customBuiltin="1"/>
    <cellStyle name="60% - Énfasis1 2" xfId="26"/>
    <cellStyle name="60% - Énfasis2" xfId="27" builtinId="36" customBuiltin="1"/>
    <cellStyle name="60% - Énfasis2 2" xfId="28"/>
    <cellStyle name="60% - Énfasis3" xfId="29" builtinId="40" customBuiltin="1"/>
    <cellStyle name="60% - Énfasis3 2" xfId="30"/>
    <cellStyle name="60% - Énfasis4" xfId="31" builtinId="44" customBuiltin="1"/>
    <cellStyle name="60% - Énfasis4 2" xfId="32"/>
    <cellStyle name="60% - Énfasis5" xfId="33" builtinId="48" customBuiltin="1"/>
    <cellStyle name="60% - Énfasis5 2" xfId="34"/>
    <cellStyle name="60% - Énfasis6" xfId="35" builtinId="52" customBuiltin="1"/>
    <cellStyle name="60% - Énfasis6 2" xfId="36"/>
    <cellStyle name="Buena 2" xfId="37"/>
    <cellStyle name="Cálculo" xfId="38" builtinId="22" customBuiltin="1"/>
    <cellStyle name="Cálculo 2" xfId="39"/>
    <cellStyle name="Celda de comprobación" xfId="40" builtinId="23" customBuiltin="1"/>
    <cellStyle name="Celda de comprobación 2" xfId="41"/>
    <cellStyle name="Celda vinculada" xfId="42" builtinId="24" customBuiltin="1"/>
    <cellStyle name="Celda vinculada 2" xfId="43"/>
    <cellStyle name="Encabezado 4" xfId="44" builtinId="19" customBuiltin="1"/>
    <cellStyle name="Encabezado 4 2" xfId="45"/>
    <cellStyle name="Énfasis1" xfId="46" builtinId="29" customBuiltin="1"/>
    <cellStyle name="Énfasis1 2" xfId="47"/>
    <cellStyle name="Énfasis2" xfId="48" builtinId="33" customBuiltin="1"/>
    <cellStyle name="Énfasis2 2" xfId="49"/>
    <cellStyle name="Énfasis3" xfId="50" builtinId="37" customBuiltin="1"/>
    <cellStyle name="Énfasis3 2" xfId="51"/>
    <cellStyle name="Énfasis4" xfId="52" builtinId="41" customBuiltin="1"/>
    <cellStyle name="Énfasis4 2" xfId="53"/>
    <cellStyle name="Énfasis5" xfId="54" builtinId="45" customBuiltin="1"/>
    <cellStyle name="Énfasis5 2" xfId="55"/>
    <cellStyle name="Énfasis6" xfId="56" builtinId="49" customBuiltin="1"/>
    <cellStyle name="Énfasis6 2" xfId="57"/>
    <cellStyle name="Entrada" xfId="58" builtinId="20" customBuiltin="1"/>
    <cellStyle name="Entrada 2" xfId="59"/>
    <cellStyle name="Euro" xfId="60"/>
    <cellStyle name="Hipervínculo" xfId="61" builtinId="8"/>
    <cellStyle name="Incorrecto" xfId="62" builtinId="27" customBuiltin="1"/>
    <cellStyle name="Incorrecto 2" xfId="63"/>
    <cellStyle name="Millares 2" xfId="64"/>
    <cellStyle name="Moneda" xfId="92" builtinId="4"/>
    <cellStyle name="Moneda 2" xfId="95"/>
    <cellStyle name="Neutral" xfId="65" builtinId="28" customBuiltin="1"/>
    <cellStyle name="Neutral 2" xfId="66"/>
    <cellStyle name="Normal" xfId="0" builtinId="0"/>
    <cellStyle name="Normal 2" xfId="67"/>
    <cellStyle name="Normal 2 2" xfId="98"/>
    <cellStyle name="Normal 3" xfId="68"/>
    <cellStyle name="Normal 3 2" xfId="99"/>
    <cellStyle name="Normal 4" xfId="69"/>
    <cellStyle name="Normal 5" xfId="70"/>
    <cellStyle name="Normal 5 2" xfId="97"/>
    <cellStyle name="Normal 5 3" xfId="100"/>
    <cellStyle name="Normal 6" xfId="71"/>
    <cellStyle name="Normal 7" xfId="93"/>
    <cellStyle name="Normal 8" xfId="94"/>
    <cellStyle name="Notas" xfId="72" builtinId="10" customBuiltin="1"/>
    <cellStyle name="Notas 2" xfId="73"/>
    <cellStyle name="Notas 2 2" xfId="96"/>
    <cellStyle name="Porcentaje" xfId="74" builtinId="5"/>
    <cellStyle name="Porcentaje 2" xfId="75"/>
    <cellStyle name="Porcentual 2" xfId="76"/>
    <cellStyle name="Salida" xfId="77" builtinId="21" customBuiltin="1"/>
    <cellStyle name="Salida 2" xfId="78"/>
    <cellStyle name="Texto de advertencia" xfId="79" builtinId="11" customBuiltin="1"/>
    <cellStyle name="Texto de advertencia 2" xfId="80"/>
    <cellStyle name="Texto explicativo" xfId="81" builtinId="53" customBuiltin="1"/>
    <cellStyle name="Texto explicativo 2" xfId="82"/>
    <cellStyle name="Título" xfId="83" builtinId="15" customBuiltin="1"/>
    <cellStyle name="Título 1 2" xfId="84"/>
    <cellStyle name="Título 2" xfId="85" builtinId="17" customBuiltin="1"/>
    <cellStyle name="Título 2 2" xfId="86"/>
    <cellStyle name="Título 3" xfId="87" builtinId="18" customBuiltin="1"/>
    <cellStyle name="Título 3 2" xfId="88"/>
    <cellStyle name="Título 4" xfId="89"/>
    <cellStyle name="Total" xfId="90" builtinId="25" customBuiltin="1"/>
    <cellStyle name="Total 2" xfId="9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0DAE1"/>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567578</xdr:colOff>
      <xdr:row>0</xdr:row>
      <xdr:rowOff>319788</xdr:rowOff>
    </xdr:from>
    <xdr:to>
      <xdr:col>8</xdr:col>
      <xdr:colOff>471661</xdr:colOff>
      <xdr:row>0</xdr:row>
      <xdr:rowOff>1026923</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1891" y="319788"/>
          <a:ext cx="11268995" cy="722036"/>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432"/>
  <sheetViews>
    <sheetView tabSelected="1" view="pageBreakPreview" zoomScale="80" zoomScaleNormal="90" zoomScaleSheetLayoutView="80" zoomScalePageLayoutView="40" workbookViewId="0">
      <pane ySplit="10" topLeftCell="A11" activePane="bottomLeft" state="frozen"/>
      <selection pane="bottomLeft" activeCell="C14" sqref="C14"/>
    </sheetView>
  </sheetViews>
  <sheetFormatPr baseColWidth="10" defaultColWidth="11.44140625" defaultRowHeight="13.2" outlineLevelRow="1" x14ac:dyDescent="0.25"/>
  <cols>
    <col min="1" max="1" width="1.109375" customWidth="1"/>
    <col min="2" max="2" width="11.44140625" style="12" customWidth="1"/>
    <col min="3" max="3" width="87.88671875" style="6" customWidth="1"/>
    <col min="4" max="4" width="8.33203125" style="12" customWidth="1"/>
    <col min="5" max="5" width="9.6640625" style="5" customWidth="1"/>
    <col min="6" max="6" width="16.109375" style="5" customWidth="1"/>
    <col min="7" max="7" width="17.33203125" style="5" bestFit="1" customWidth="1"/>
    <col min="8" max="8" width="19.88671875" style="5" customWidth="1"/>
    <col min="9" max="9" width="16.33203125" style="12" bestFit="1" customWidth="1"/>
    <col min="10" max="10" width="32" style="19" customWidth="1"/>
  </cols>
  <sheetData>
    <row r="1" spans="2:14" s="2" customFormat="1" ht="85.5" customHeight="1" thickBot="1" x14ac:dyDescent="0.3">
      <c r="B1" s="304" t="s">
        <v>0</v>
      </c>
      <c r="C1" s="304"/>
      <c r="D1" s="304"/>
      <c r="E1" s="304"/>
      <c r="F1" s="304"/>
      <c r="G1" s="304"/>
      <c r="H1" s="304"/>
      <c r="I1" s="304"/>
      <c r="J1" s="220"/>
      <c r="K1" s="219"/>
      <c r="L1" s="219"/>
      <c r="M1" s="219"/>
      <c r="N1" s="219"/>
    </row>
    <row r="2" spans="2:14" s="2" customFormat="1" ht="13.8" thickBot="1" x14ac:dyDescent="0.3">
      <c r="B2" s="326" t="s">
        <v>1</v>
      </c>
      <c r="C2" s="327"/>
      <c r="D2" s="327"/>
      <c r="E2" s="327"/>
      <c r="F2" s="327"/>
      <c r="G2" s="327"/>
      <c r="H2" s="327"/>
      <c r="I2" s="327"/>
      <c r="J2" s="328"/>
    </row>
    <row r="3" spans="2:14" s="2" customFormat="1" x14ac:dyDescent="0.25">
      <c r="B3" s="329" t="s">
        <v>2</v>
      </c>
      <c r="C3" s="330"/>
      <c r="D3" s="330"/>
      <c r="E3" s="331"/>
      <c r="F3" s="320" t="s">
        <v>3</v>
      </c>
      <c r="G3" s="321"/>
      <c r="H3" s="321"/>
      <c r="I3" s="321"/>
      <c r="J3" s="322"/>
    </row>
    <row r="4" spans="2:14" s="2" customFormat="1" ht="13.8" thickBot="1" x14ac:dyDescent="0.3">
      <c r="B4" s="335" t="s">
        <v>4</v>
      </c>
      <c r="C4" s="336"/>
      <c r="D4" s="336"/>
      <c r="E4" s="337"/>
      <c r="F4" s="323"/>
      <c r="G4" s="324"/>
      <c r="H4" s="324"/>
      <c r="I4" s="324"/>
      <c r="J4" s="325"/>
    </row>
    <row r="5" spans="2:14" s="2" customFormat="1" ht="13.8" thickBot="1" x14ac:dyDescent="0.3">
      <c r="B5" s="308"/>
      <c r="C5" s="309"/>
      <c r="D5" s="309"/>
      <c r="E5" s="309"/>
      <c r="F5" s="310"/>
      <c r="G5" s="310"/>
      <c r="H5" s="310"/>
      <c r="I5" s="310"/>
      <c r="J5" s="18"/>
    </row>
    <row r="6" spans="2:14" s="2" customFormat="1" x14ac:dyDescent="0.25">
      <c r="B6" s="311" t="s">
        <v>5</v>
      </c>
      <c r="C6" s="312"/>
      <c r="D6" s="312"/>
      <c r="E6" s="313"/>
      <c r="F6" s="338" t="s">
        <v>6</v>
      </c>
      <c r="G6" s="339"/>
      <c r="H6" s="339"/>
      <c r="I6" s="339"/>
      <c r="J6" s="340"/>
    </row>
    <row r="7" spans="2:14" s="2" customFormat="1" ht="13.8" thickBot="1" x14ac:dyDescent="0.3">
      <c r="B7" s="314"/>
      <c r="C7" s="315"/>
      <c r="D7" s="315"/>
      <c r="E7" s="316"/>
      <c r="F7" s="341"/>
      <c r="G7" s="342"/>
      <c r="H7" s="342"/>
      <c r="I7" s="342"/>
      <c r="J7" s="343"/>
    </row>
    <row r="8" spans="2:14" s="2" customFormat="1" ht="13.8" thickBot="1" x14ac:dyDescent="0.3">
      <c r="B8" s="308"/>
      <c r="C8" s="309"/>
      <c r="D8" s="309"/>
      <c r="E8" s="309"/>
      <c r="F8" s="310"/>
      <c r="G8" s="310"/>
      <c r="H8" s="310"/>
      <c r="I8" s="310"/>
      <c r="J8" s="18"/>
    </row>
    <row r="9" spans="2:14" s="2" customFormat="1" ht="13.8" thickBot="1" x14ac:dyDescent="0.3">
      <c r="B9" s="441" t="s">
        <v>7</v>
      </c>
      <c r="C9" s="442" t="s">
        <v>8</v>
      </c>
      <c r="D9" s="443" t="s">
        <v>9</v>
      </c>
      <c r="E9" s="444"/>
      <c r="F9" s="317" t="s">
        <v>10</v>
      </c>
      <c r="G9" s="318"/>
      <c r="H9" s="318"/>
      <c r="I9" s="318"/>
      <c r="J9" s="319"/>
    </row>
    <row r="10" spans="2:14" s="2" customFormat="1" ht="40.200000000000003" thickBot="1" x14ac:dyDescent="0.3">
      <c r="B10" s="445"/>
      <c r="C10" s="446"/>
      <c r="D10" s="447" t="s">
        <v>11</v>
      </c>
      <c r="E10" s="448" t="s">
        <v>12</v>
      </c>
      <c r="F10" s="1" t="s">
        <v>13</v>
      </c>
      <c r="G10" s="40" t="s">
        <v>14</v>
      </c>
      <c r="H10" s="1" t="s">
        <v>15</v>
      </c>
      <c r="I10" s="1" t="s">
        <v>16</v>
      </c>
      <c r="J10" s="1" t="s">
        <v>17</v>
      </c>
    </row>
    <row r="11" spans="2:14" s="2" customFormat="1" ht="13.8" thickBot="1" x14ac:dyDescent="0.3">
      <c r="B11" s="449" t="s">
        <v>18</v>
      </c>
      <c r="C11" s="450" t="s">
        <v>19</v>
      </c>
      <c r="D11" s="451"/>
      <c r="E11" s="451"/>
      <c r="F11" s="212"/>
      <c r="G11" s="192"/>
      <c r="H11" s="35">
        <f>SUM(G12:G17)</f>
        <v>0</v>
      </c>
      <c r="I11" s="102" t="e">
        <f>H11/$H$368</f>
        <v>#DIV/0!</v>
      </c>
      <c r="J11" s="27" t="s">
        <v>20</v>
      </c>
    </row>
    <row r="12" spans="2:14" s="3" customFormat="1" x14ac:dyDescent="0.25">
      <c r="B12" s="452" t="s">
        <v>21</v>
      </c>
      <c r="C12" s="453" t="s">
        <v>22</v>
      </c>
      <c r="D12" s="454" t="s">
        <v>23</v>
      </c>
      <c r="E12" s="455">
        <v>1</v>
      </c>
      <c r="F12" s="255">
        <v>0</v>
      </c>
      <c r="G12" s="144">
        <f t="shared" ref="G12:G17" si="0">E12*F12</f>
        <v>0</v>
      </c>
      <c r="H12" s="195"/>
      <c r="I12" s="149" t="e">
        <f t="shared" ref="I12:I17" si="1">G12/$H$368</f>
        <v>#DIV/0!</v>
      </c>
      <c r="J12" s="147"/>
    </row>
    <row r="13" spans="2:14" s="3" customFormat="1" x14ac:dyDescent="0.25">
      <c r="B13" s="456" t="s">
        <v>24</v>
      </c>
      <c r="C13" s="457" t="s">
        <v>25</v>
      </c>
      <c r="D13" s="458" t="s">
        <v>23</v>
      </c>
      <c r="E13" s="459">
        <v>1</v>
      </c>
      <c r="F13" s="256">
        <v>0</v>
      </c>
      <c r="G13" s="143">
        <f t="shared" si="0"/>
        <v>0</v>
      </c>
      <c r="H13" s="168"/>
      <c r="I13" s="230" t="e">
        <f t="shared" si="1"/>
        <v>#DIV/0!</v>
      </c>
      <c r="J13" s="231"/>
    </row>
    <row r="14" spans="2:14" s="3" customFormat="1" x14ac:dyDescent="0.25">
      <c r="B14" s="456" t="s">
        <v>26</v>
      </c>
      <c r="C14" s="457" t="s">
        <v>27</v>
      </c>
      <c r="D14" s="460" t="s">
        <v>28</v>
      </c>
      <c r="E14" s="461">
        <v>2200</v>
      </c>
      <c r="F14" s="255">
        <v>0</v>
      </c>
      <c r="G14" s="232">
        <f t="shared" si="0"/>
        <v>0</v>
      </c>
      <c r="H14" s="168"/>
      <c r="I14" s="230" t="e">
        <f t="shared" si="1"/>
        <v>#DIV/0!</v>
      </c>
      <c r="J14" s="233"/>
    </row>
    <row r="15" spans="2:14" s="3" customFormat="1" ht="26.4" x14ac:dyDescent="0.25">
      <c r="B15" s="456" t="s">
        <v>29</v>
      </c>
      <c r="C15" s="457" t="s">
        <v>30</v>
      </c>
      <c r="D15" s="460" t="s">
        <v>23</v>
      </c>
      <c r="E15" s="461">
        <v>1</v>
      </c>
      <c r="F15" s="263">
        <v>0</v>
      </c>
      <c r="G15" s="265">
        <f t="shared" si="0"/>
        <v>0</v>
      </c>
      <c r="H15" s="168"/>
      <c r="I15" s="150" t="e">
        <f t="shared" si="1"/>
        <v>#DIV/0!</v>
      </c>
      <c r="J15" s="148"/>
    </row>
    <row r="16" spans="2:14" s="3" customFormat="1" ht="26.4" x14ac:dyDescent="0.25">
      <c r="B16" s="456" t="s">
        <v>31</v>
      </c>
      <c r="C16" s="457" t="s">
        <v>32</v>
      </c>
      <c r="D16" s="460" t="s">
        <v>23</v>
      </c>
      <c r="E16" s="461">
        <v>1</v>
      </c>
      <c r="F16" s="255">
        <v>0</v>
      </c>
      <c r="G16" s="232">
        <f t="shared" si="0"/>
        <v>0</v>
      </c>
      <c r="H16" s="168"/>
      <c r="I16" s="150" t="e">
        <f t="shared" si="1"/>
        <v>#DIV/0!</v>
      </c>
      <c r="J16" s="148"/>
    </row>
    <row r="17" spans="2:10" s="3" customFormat="1" ht="13.8" thickBot="1" x14ac:dyDescent="0.3">
      <c r="B17" s="456" t="s">
        <v>33</v>
      </c>
      <c r="C17" s="462" t="s">
        <v>34</v>
      </c>
      <c r="D17" s="463" t="s">
        <v>23</v>
      </c>
      <c r="E17" s="464">
        <v>1</v>
      </c>
      <c r="F17" s="257">
        <v>0</v>
      </c>
      <c r="G17" s="41">
        <f t="shared" si="0"/>
        <v>0</v>
      </c>
      <c r="H17" s="196"/>
      <c r="I17" s="26" t="e">
        <f t="shared" si="1"/>
        <v>#DIV/0!</v>
      </c>
      <c r="J17" s="32"/>
    </row>
    <row r="18" spans="2:10" s="2" customFormat="1" ht="13.8" thickBot="1" x14ac:dyDescent="0.3">
      <c r="B18" s="465">
        <v>2</v>
      </c>
      <c r="C18" s="450" t="s">
        <v>35</v>
      </c>
      <c r="D18" s="451"/>
      <c r="E18" s="451"/>
      <c r="F18" s="212"/>
      <c r="G18" s="192"/>
      <c r="H18" s="35">
        <f>SUM(G20:G82)</f>
        <v>0</v>
      </c>
      <c r="I18" s="4" t="e">
        <f>H18/$H$368</f>
        <v>#DIV/0!</v>
      </c>
      <c r="J18" s="27"/>
    </row>
    <row r="19" spans="2:10" s="2" customFormat="1" x14ac:dyDescent="0.25">
      <c r="B19" s="466" t="s">
        <v>36</v>
      </c>
      <c r="C19" s="467" t="s">
        <v>37</v>
      </c>
      <c r="D19" s="468"/>
      <c r="E19" s="468"/>
      <c r="F19" s="213"/>
      <c r="G19" s="171"/>
      <c r="H19" s="171"/>
      <c r="I19" s="171"/>
      <c r="J19" s="172"/>
    </row>
    <row r="20" spans="2:10" s="3" customFormat="1" x14ac:dyDescent="0.25">
      <c r="B20" s="456" t="s">
        <v>38</v>
      </c>
      <c r="C20" s="469" t="s">
        <v>39</v>
      </c>
      <c r="D20" s="470" t="s">
        <v>40</v>
      </c>
      <c r="E20" s="471">
        <f>80*0.6</f>
        <v>48</v>
      </c>
      <c r="F20" s="256">
        <v>0</v>
      </c>
      <c r="G20" s="256">
        <f>E20*F20</f>
        <v>0</v>
      </c>
      <c r="H20" s="184"/>
      <c r="I20" s="150" t="e">
        <f>G20/$H$368</f>
        <v>#DIV/0!</v>
      </c>
      <c r="J20" s="231"/>
    </row>
    <row r="21" spans="2:10" s="3" customFormat="1" ht="27" thickBot="1" x14ac:dyDescent="0.3">
      <c r="B21" s="456" t="s">
        <v>41</v>
      </c>
      <c r="C21" s="472" t="s">
        <v>42</v>
      </c>
      <c r="D21" s="470" t="s">
        <v>23</v>
      </c>
      <c r="E21" s="471">
        <v>1</v>
      </c>
      <c r="F21" s="281">
        <v>0</v>
      </c>
      <c r="G21" s="232">
        <f>E21*F21</f>
        <v>0</v>
      </c>
      <c r="H21" s="185"/>
      <c r="I21" s="91" t="e">
        <f>G21/$H$368</f>
        <v>#DIV/0!</v>
      </c>
      <c r="J21" s="231"/>
    </row>
    <row r="22" spans="2:10" s="2" customFormat="1" x14ac:dyDescent="0.25">
      <c r="B22" s="466" t="s">
        <v>43</v>
      </c>
      <c r="C22" s="467" t="s">
        <v>44</v>
      </c>
      <c r="D22" s="468"/>
      <c r="E22" s="468"/>
      <c r="F22" s="213"/>
      <c r="G22" s="171"/>
      <c r="H22" s="171"/>
      <c r="I22" s="171"/>
      <c r="J22" s="172"/>
    </row>
    <row r="23" spans="2:10" s="3" customFormat="1" x14ac:dyDescent="0.25">
      <c r="B23" s="456" t="s">
        <v>45</v>
      </c>
      <c r="C23" s="473" t="s">
        <v>46</v>
      </c>
      <c r="D23" s="470" t="s">
        <v>28</v>
      </c>
      <c r="E23" s="474">
        <v>298</v>
      </c>
      <c r="F23" s="263">
        <v>0</v>
      </c>
      <c r="G23" s="232">
        <f t="shared" ref="G23:G25" si="2">E23*F23</f>
        <v>0</v>
      </c>
      <c r="H23" s="168"/>
      <c r="I23" s="152" t="e">
        <f t="shared" ref="I23:I44" si="3">G23/$H$368</f>
        <v>#DIV/0!</v>
      </c>
      <c r="J23" s="233"/>
    </row>
    <row r="24" spans="2:10" s="3" customFormat="1" x14ac:dyDescent="0.25">
      <c r="B24" s="456" t="s">
        <v>47</v>
      </c>
      <c r="C24" s="473" t="s">
        <v>48</v>
      </c>
      <c r="D24" s="470" t="s">
        <v>28</v>
      </c>
      <c r="E24" s="471">
        <v>870</v>
      </c>
      <c r="F24" s="263">
        <v>0</v>
      </c>
      <c r="G24" s="232">
        <f t="shared" si="2"/>
        <v>0</v>
      </c>
      <c r="H24" s="168"/>
      <c r="I24" s="230" t="e">
        <f t="shared" si="3"/>
        <v>#DIV/0!</v>
      </c>
      <c r="J24" s="233"/>
    </row>
    <row r="25" spans="2:10" s="3" customFormat="1" x14ac:dyDescent="0.25">
      <c r="B25" s="456" t="s">
        <v>49</v>
      </c>
      <c r="C25" s="473" t="s">
        <v>50</v>
      </c>
      <c r="D25" s="470" t="s">
        <v>28</v>
      </c>
      <c r="E25" s="471">
        <v>135</v>
      </c>
      <c r="F25" s="263">
        <v>0</v>
      </c>
      <c r="G25" s="232">
        <f t="shared" si="2"/>
        <v>0</v>
      </c>
      <c r="H25" s="168"/>
      <c r="I25" s="230" t="e">
        <f t="shared" si="3"/>
        <v>#DIV/0!</v>
      </c>
      <c r="J25" s="233"/>
    </row>
    <row r="26" spans="2:10" s="3" customFormat="1" x14ac:dyDescent="0.25">
      <c r="B26" s="456" t="s">
        <v>51</v>
      </c>
      <c r="C26" s="473" t="s">
        <v>52</v>
      </c>
      <c r="D26" s="470" t="s">
        <v>28</v>
      </c>
      <c r="E26" s="471">
        <v>240</v>
      </c>
      <c r="F26" s="263">
        <v>0</v>
      </c>
      <c r="G26" s="232">
        <f t="shared" ref="G26:G27" si="4">E26*F26</f>
        <v>0</v>
      </c>
      <c r="H26" s="168"/>
      <c r="I26" s="230" t="e">
        <f t="shared" si="3"/>
        <v>#DIV/0!</v>
      </c>
      <c r="J26" s="233"/>
    </row>
    <row r="27" spans="2:10" s="3" customFormat="1" x14ac:dyDescent="0.25">
      <c r="B27" s="456" t="s">
        <v>53</v>
      </c>
      <c r="C27" s="473" t="s">
        <v>54</v>
      </c>
      <c r="D27" s="470" t="s">
        <v>28</v>
      </c>
      <c r="E27" s="471">
        <v>1255</v>
      </c>
      <c r="F27" s="263">
        <v>0</v>
      </c>
      <c r="G27" s="232">
        <f t="shared" si="4"/>
        <v>0</v>
      </c>
      <c r="H27" s="168"/>
      <c r="I27" s="230" t="e">
        <f t="shared" si="3"/>
        <v>#DIV/0!</v>
      </c>
      <c r="J27" s="233"/>
    </row>
    <row r="28" spans="2:10" s="3" customFormat="1" x14ac:dyDescent="0.25">
      <c r="B28" s="456" t="s">
        <v>55</v>
      </c>
      <c r="C28" s="462" t="s">
        <v>56</v>
      </c>
      <c r="D28" s="470" t="s">
        <v>57</v>
      </c>
      <c r="E28" s="471">
        <v>5</v>
      </c>
      <c r="F28" s="263">
        <v>0</v>
      </c>
      <c r="G28" s="232">
        <f>E28*F28</f>
        <v>0</v>
      </c>
      <c r="H28" s="168"/>
      <c r="I28" s="230" t="e">
        <f t="shared" si="3"/>
        <v>#DIV/0!</v>
      </c>
      <c r="J28" s="148"/>
    </row>
    <row r="29" spans="2:10" s="3" customFormat="1" x14ac:dyDescent="0.25">
      <c r="B29" s="456" t="s">
        <v>58</v>
      </c>
      <c r="C29" s="473" t="s">
        <v>59</v>
      </c>
      <c r="D29" s="470" t="s">
        <v>57</v>
      </c>
      <c r="E29" s="471">
        <v>43</v>
      </c>
      <c r="F29" s="263">
        <v>0</v>
      </c>
      <c r="G29" s="232">
        <f>E29*F29</f>
        <v>0</v>
      </c>
      <c r="H29" s="168"/>
      <c r="I29" s="230" t="e">
        <f t="shared" si="3"/>
        <v>#DIV/0!</v>
      </c>
      <c r="J29" s="148"/>
    </row>
    <row r="30" spans="2:10" s="3" customFormat="1" x14ac:dyDescent="0.25">
      <c r="B30" s="456" t="s">
        <v>60</v>
      </c>
      <c r="C30" s="473" t="s">
        <v>61</v>
      </c>
      <c r="D30" s="470" t="s">
        <v>28</v>
      </c>
      <c r="E30" s="471">
        <v>32</v>
      </c>
      <c r="F30" s="263">
        <v>0</v>
      </c>
      <c r="G30" s="232">
        <f t="shared" ref="G30:G31" si="5">E30*F30</f>
        <v>0</v>
      </c>
      <c r="H30" s="168"/>
      <c r="I30" s="169" t="e">
        <f t="shared" si="3"/>
        <v>#DIV/0!</v>
      </c>
      <c r="J30" s="148"/>
    </row>
    <row r="31" spans="2:10" s="3" customFormat="1" x14ac:dyDescent="0.25">
      <c r="B31" s="456" t="s">
        <v>62</v>
      </c>
      <c r="C31" s="473" t="s">
        <v>63</v>
      </c>
      <c r="D31" s="470" t="s">
        <v>28</v>
      </c>
      <c r="E31" s="471">
        <v>162</v>
      </c>
      <c r="F31" s="263">
        <v>0</v>
      </c>
      <c r="G31" s="232">
        <f t="shared" si="5"/>
        <v>0</v>
      </c>
      <c r="H31" s="168"/>
      <c r="I31" s="169" t="e">
        <f t="shared" si="3"/>
        <v>#DIV/0!</v>
      </c>
      <c r="J31" s="148"/>
    </row>
    <row r="32" spans="2:10" s="3" customFormat="1" x14ac:dyDescent="0.25">
      <c r="B32" s="456" t="s">
        <v>64</v>
      </c>
      <c r="C32" s="457" t="s">
        <v>65</v>
      </c>
      <c r="D32" s="475" t="s">
        <v>28</v>
      </c>
      <c r="E32" s="476">
        <v>200</v>
      </c>
      <c r="F32" s="263">
        <v>0</v>
      </c>
      <c r="G32" s="232">
        <f t="shared" ref="G32:G35" si="6">E32*F32</f>
        <v>0</v>
      </c>
      <c r="H32" s="168"/>
      <c r="I32" s="230" t="e">
        <f t="shared" si="3"/>
        <v>#DIV/0!</v>
      </c>
      <c r="J32" s="233"/>
    </row>
    <row r="33" spans="2:10" s="3" customFormat="1" x14ac:dyDescent="0.25">
      <c r="B33" s="456" t="s">
        <v>66</v>
      </c>
      <c r="C33" s="457" t="s">
        <v>67</v>
      </c>
      <c r="D33" s="475" t="s">
        <v>28</v>
      </c>
      <c r="E33" s="476">
        <v>405</v>
      </c>
      <c r="F33" s="263">
        <v>0</v>
      </c>
      <c r="G33" s="232">
        <f t="shared" si="6"/>
        <v>0</v>
      </c>
      <c r="H33" s="168"/>
      <c r="I33" s="230" t="e">
        <f t="shared" si="3"/>
        <v>#DIV/0!</v>
      </c>
      <c r="J33" s="148"/>
    </row>
    <row r="34" spans="2:10" s="3" customFormat="1" x14ac:dyDescent="0.25">
      <c r="B34" s="456" t="s">
        <v>68</v>
      </c>
      <c r="C34" s="457" t="s">
        <v>69</v>
      </c>
      <c r="D34" s="475" t="s">
        <v>28</v>
      </c>
      <c r="E34" s="476">
        <v>466</v>
      </c>
      <c r="F34" s="263">
        <v>0</v>
      </c>
      <c r="G34" s="232">
        <f t="shared" si="6"/>
        <v>0</v>
      </c>
      <c r="H34" s="168"/>
      <c r="I34" s="230" t="e">
        <f t="shared" si="3"/>
        <v>#DIV/0!</v>
      </c>
      <c r="J34" s="233"/>
    </row>
    <row r="35" spans="2:10" s="3" customFormat="1" x14ac:dyDescent="0.25">
      <c r="B35" s="456" t="s">
        <v>70</v>
      </c>
      <c r="C35" s="457" t="s">
        <v>71</v>
      </c>
      <c r="D35" s="475" t="s">
        <v>28</v>
      </c>
      <c r="E35" s="476">
        <v>7.5</v>
      </c>
      <c r="F35" s="263">
        <v>0</v>
      </c>
      <c r="G35" s="232">
        <f t="shared" si="6"/>
        <v>0</v>
      </c>
      <c r="H35" s="168"/>
      <c r="I35" s="230" t="e">
        <f t="shared" si="3"/>
        <v>#DIV/0!</v>
      </c>
      <c r="J35" s="233"/>
    </row>
    <row r="36" spans="2:10" s="3" customFormat="1" x14ac:dyDescent="0.25">
      <c r="B36" s="456" t="s">
        <v>72</v>
      </c>
      <c r="C36" s="477" t="s">
        <v>73</v>
      </c>
      <c r="D36" s="478" t="s">
        <v>23</v>
      </c>
      <c r="E36" s="479">
        <v>1</v>
      </c>
      <c r="F36" s="263">
        <v>0</v>
      </c>
      <c r="G36" s="232">
        <f t="shared" ref="G36:G38" si="7">E36*F36</f>
        <v>0</v>
      </c>
      <c r="H36" s="168"/>
      <c r="I36" s="230" t="e">
        <f t="shared" si="3"/>
        <v>#DIV/0!</v>
      </c>
      <c r="J36" s="148"/>
    </row>
    <row r="37" spans="2:10" s="3" customFormat="1" ht="26.4" x14ac:dyDescent="0.25">
      <c r="B37" s="456" t="s">
        <v>74</v>
      </c>
      <c r="C37" s="477" t="s">
        <v>75</v>
      </c>
      <c r="D37" s="478" t="s">
        <v>23</v>
      </c>
      <c r="E37" s="479">
        <v>1</v>
      </c>
      <c r="F37" s="263">
        <v>0</v>
      </c>
      <c r="G37" s="232">
        <f t="shared" si="7"/>
        <v>0</v>
      </c>
      <c r="H37" s="168"/>
      <c r="I37" s="230" t="e">
        <f t="shared" si="3"/>
        <v>#DIV/0!</v>
      </c>
      <c r="J37" s="148"/>
    </row>
    <row r="38" spans="2:10" s="3" customFormat="1" x14ac:dyDescent="0.25">
      <c r="B38" s="456" t="s">
        <v>76</v>
      </c>
      <c r="C38" s="477" t="s">
        <v>77</v>
      </c>
      <c r="D38" s="478" t="s">
        <v>23</v>
      </c>
      <c r="E38" s="480">
        <v>1</v>
      </c>
      <c r="F38" s="263">
        <v>0</v>
      </c>
      <c r="G38" s="232">
        <f t="shared" si="7"/>
        <v>0</v>
      </c>
      <c r="H38" s="168"/>
      <c r="I38" s="230" t="e">
        <f t="shared" si="3"/>
        <v>#DIV/0!</v>
      </c>
      <c r="J38" s="148"/>
    </row>
    <row r="39" spans="2:10" s="3" customFormat="1" x14ac:dyDescent="0.25">
      <c r="B39" s="456" t="s">
        <v>78</v>
      </c>
      <c r="C39" s="477" t="s">
        <v>79</v>
      </c>
      <c r="D39" s="478" t="s">
        <v>28</v>
      </c>
      <c r="E39" s="479">
        <v>7.9</v>
      </c>
      <c r="F39" s="263">
        <v>0</v>
      </c>
      <c r="G39" s="232">
        <f t="shared" ref="G39:G40" si="8">E39*F39</f>
        <v>0</v>
      </c>
      <c r="H39" s="168"/>
      <c r="I39" s="230" t="e">
        <f t="shared" si="3"/>
        <v>#DIV/0!</v>
      </c>
      <c r="J39" s="233"/>
    </row>
    <row r="40" spans="2:10" s="3" customFormat="1" x14ac:dyDescent="0.25">
      <c r="B40" s="456" t="s">
        <v>80</v>
      </c>
      <c r="C40" s="472" t="s">
        <v>81</v>
      </c>
      <c r="D40" s="475" t="s">
        <v>23</v>
      </c>
      <c r="E40" s="476">
        <v>1</v>
      </c>
      <c r="F40" s="263">
        <v>0</v>
      </c>
      <c r="G40" s="232">
        <f t="shared" si="8"/>
        <v>0</v>
      </c>
      <c r="H40" s="168"/>
      <c r="I40" s="230" t="e">
        <f t="shared" si="3"/>
        <v>#DIV/0!</v>
      </c>
      <c r="J40" s="148"/>
    </row>
    <row r="41" spans="2:10" s="3" customFormat="1" x14ac:dyDescent="0.25">
      <c r="B41" s="456" t="s">
        <v>82</v>
      </c>
      <c r="C41" s="469" t="s">
        <v>83</v>
      </c>
      <c r="D41" s="475" t="s">
        <v>28</v>
      </c>
      <c r="E41" s="481">
        <v>276</v>
      </c>
      <c r="F41" s="263">
        <v>0</v>
      </c>
      <c r="G41" s="232">
        <f>E41*F41</f>
        <v>0</v>
      </c>
      <c r="H41" s="168"/>
      <c r="I41" s="109" t="e">
        <f t="shared" si="3"/>
        <v>#DIV/0!</v>
      </c>
      <c r="J41" s="148"/>
    </row>
    <row r="42" spans="2:10" s="3" customFormat="1" x14ac:dyDescent="0.25">
      <c r="B42" s="456" t="s">
        <v>84</v>
      </c>
      <c r="C42" s="472" t="s">
        <v>85</v>
      </c>
      <c r="D42" s="475" t="s">
        <v>28</v>
      </c>
      <c r="E42" s="482">
        <v>18</v>
      </c>
      <c r="F42" s="263">
        <v>0</v>
      </c>
      <c r="G42" s="232">
        <f>E42*F42</f>
        <v>0</v>
      </c>
      <c r="H42" s="168"/>
      <c r="I42" s="109" t="e">
        <f t="shared" si="3"/>
        <v>#DIV/0!</v>
      </c>
      <c r="J42" s="231"/>
    </row>
    <row r="43" spans="2:10" s="3" customFormat="1" x14ac:dyDescent="0.25">
      <c r="B43" s="456" t="s">
        <v>86</v>
      </c>
      <c r="C43" s="483" t="s">
        <v>87</v>
      </c>
      <c r="D43" s="475" t="s">
        <v>28</v>
      </c>
      <c r="E43" s="476">
        <v>69</v>
      </c>
      <c r="F43" s="263">
        <v>0</v>
      </c>
      <c r="G43" s="232">
        <f t="shared" ref="G43" si="9">E43*F43</f>
        <v>0</v>
      </c>
      <c r="H43" s="264"/>
      <c r="I43" s="230" t="e">
        <f t="shared" si="3"/>
        <v>#DIV/0!</v>
      </c>
      <c r="J43" s="148"/>
    </row>
    <row r="44" spans="2:10" s="3" customFormat="1" x14ac:dyDescent="0.25">
      <c r="B44" s="456" t="s">
        <v>88</v>
      </c>
      <c r="C44" s="483" t="s">
        <v>89</v>
      </c>
      <c r="D44" s="475" t="s">
        <v>28</v>
      </c>
      <c r="E44" s="476">
        <v>200</v>
      </c>
      <c r="F44" s="263">
        <v>0</v>
      </c>
      <c r="G44" s="232">
        <f t="shared" ref="G44" si="10">E44*F44</f>
        <v>0</v>
      </c>
      <c r="H44" s="264"/>
      <c r="I44" s="230" t="e">
        <f t="shared" si="3"/>
        <v>#DIV/0!</v>
      </c>
      <c r="J44" s="204"/>
    </row>
    <row r="45" spans="2:10" s="2" customFormat="1" x14ac:dyDescent="0.25">
      <c r="B45" s="484" t="s">
        <v>90</v>
      </c>
      <c r="C45" s="467" t="s">
        <v>91</v>
      </c>
      <c r="D45" s="485"/>
      <c r="E45" s="485"/>
      <c r="F45" s="214"/>
      <c r="G45" s="193"/>
      <c r="H45" s="193"/>
      <c r="I45" s="193"/>
      <c r="J45" s="194"/>
    </row>
    <row r="46" spans="2:10" s="3" customFormat="1" x14ac:dyDescent="0.25">
      <c r="B46" s="456" t="s">
        <v>92</v>
      </c>
      <c r="C46" s="469" t="s">
        <v>93</v>
      </c>
      <c r="D46" s="475" t="s">
        <v>28</v>
      </c>
      <c r="E46" s="482">
        <v>80</v>
      </c>
      <c r="F46" s="266">
        <v>0</v>
      </c>
      <c r="G46" s="232">
        <f>E46*F46</f>
        <v>0</v>
      </c>
      <c r="H46" s="168"/>
      <c r="I46" s="230" t="e">
        <f>G46/$H$368</f>
        <v>#DIV/0!</v>
      </c>
      <c r="J46" s="233"/>
    </row>
    <row r="47" spans="2:10" s="3" customFormat="1" x14ac:dyDescent="0.25">
      <c r="B47" s="456" t="s">
        <v>94</v>
      </c>
      <c r="C47" s="486" t="s">
        <v>95</v>
      </c>
      <c r="D47" s="475" t="s">
        <v>28</v>
      </c>
      <c r="E47" s="481">
        <v>12</v>
      </c>
      <c r="F47" s="263">
        <v>0</v>
      </c>
      <c r="G47" s="232">
        <f t="shared" ref="G47" si="11">E47*F47</f>
        <v>0</v>
      </c>
      <c r="H47" s="168"/>
      <c r="I47" s="230" t="e">
        <f>G47/$H$368</f>
        <v>#DIV/0!</v>
      </c>
      <c r="J47" s="204"/>
    </row>
    <row r="48" spans="2:10" s="2" customFormat="1" x14ac:dyDescent="0.25">
      <c r="B48" s="484" t="s">
        <v>96</v>
      </c>
      <c r="C48" s="467" t="s">
        <v>97</v>
      </c>
      <c r="D48" s="485"/>
      <c r="E48" s="485"/>
      <c r="F48" s="214"/>
      <c r="G48" s="193"/>
      <c r="H48" s="193"/>
      <c r="I48" s="193"/>
      <c r="J48" s="194"/>
    </row>
    <row r="49" spans="2:10" s="3" customFormat="1" x14ac:dyDescent="0.25">
      <c r="B49" s="456" t="s">
        <v>98</v>
      </c>
      <c r="C49" s="486" t="s">
        <v>99</v>
      </c>
      <c r="D49" s="475" t="s">
        <v>23</v>
      </c>
      <c r="E49" s="482">
        <v>1</v>
      </c>
      <c r="F49" s="266">
        <v>0</v>
      </c>
      <c r="G49" s="232">
        <f>E49*F49</f>
        <v>0</v>
      </c>
      <c r="H49" s="198"/>
      <c r="I49" s="230" t="e">
        <f>G49/$H$368</f>
        <v>#DIV/0!</v>
      </c>
      <c r="J49" s="204"/>
    </row>
    <row r="50" spans="2:10" s="3" customFormat="1" x14ac:dyDescent="0.25">
      <c r="B50" s="456" t="s">
        <v>100</v>
      </c>
      <c r="C50" s="469" t="s">
        <v>101</v>
      </c>
      <c r="D50" s="475" t="s">
        <v>57</v>
      </c>
      <c r="E50" s="471">
        <v>7</v>
      </c>
      <c r="F50" s="266">
        <v>0</v>
      </c>
      <c r="G50" s="232">
        <f>E50*F50</f>
        <v>0</v>
      </c>
      <c r="H50" s="168"/>
      <c r="I50" s="230" t="e">
        <f>G50/$H$368</f>
        <v>#DIV/0!</v>
      </c>
      <c r="J50" s="231"/>
    </row>
    <row r="51" spans="2:10" s="3" customFormat="1" x14ac:dyDescent="0.25">
      <c r="B51" s="456" t="s">
        <v>102</v>
      </c>
      <c r="C51" s="469" t="s">
        <v>103</v>
      </c>
      <c r="D51" s="475" t="s">
        <v>23</v>
      </c>
      <c r="E51" s="487">
        <v>1</v>
      </c>
      <c r="F51" s="266">
        <v>0</v>
      </c>
      <c r="G51" s="232">
        <f>E51*F51</f>
        <v>0</v>
      </c>
      <c r="H51" s="199"/>
      <c r="I51" s="230" t="e">
        <f>G51/$H$368</f>
        <v>#DIV/0!</v>
      </c>
      <c r="J51" s="231"/>
    </row>
    <row r="52" spans="2:10" s="2" customFormat="1" x14ac:dyDescent="0.25">
      <c r="B52" s="484" t="s">
        <v>104</v>
      </c>
      <c r="C52" s="467" t="s">
        <v>105</v>
      </c>
      <c r="D52" s="485"/>
      <c r="E52" s="485"/>
      <c r="F52" s="214"/>
      <c r="G52" s="193"/>
      <c r="H52" s="284"/>
      <c r="I52" s="193"/>
      <c r="J52" s="194"/>
    </row>
    <row r="53" spans="2:10" s="3" customFormat="1" x14ac:dyDescent="0.25">
      <c r="B53" s="475" t="s">
        <v>106</v>
      </c>
      <c r="C53" s="472" t="s">
        <v>107</v>
      </c>
      <c r="D53" s="475" t="s">
        <v>28</v>
      </c>
      <c r="E53" s="481">
        <v>80</v>
      </c>
      <c r="F53" s="267">
        <v>0</v>
      </c>
      <c r="G53" s="232">
        <f t="shared" ref="G53:G55" si="12">E53*F53</f>
        <v>0</v>
      </c>
      <c r="H53" s="190"/>
      <c r="I53" s="230" t="e">
        <f>G53/$H$368</f>
        <v>#DIV/0!</v>
      </c>
      <c r="J53" s="233"/>
    </row>
    <row r="54" spans="2:10" s="3" customFormat="1" ht="26.4" x14ac:dyDescent="0.25">
      <c r="B54" s="475" t="s">
        <v>108</v>
      </c>
      <c r="C54" s="472" t="s">
        <v>109</v>
      </c>
      <c r="D54" s="475" t="s">
        <v>28</v>
      </c>
      <c r="E54" s="481">
        <v>40</v>
      </c>
      <c r="F54" s="267">
        <v>0</v>
      </c>
      <c r="G54" s="232">
        <f t="shared" si="12"/>
        <v>0</v>
      </c>
      <c r="H54" s="187"/>
      <c r="I54" s="230" t="e">
        <f>G54/$H$368</f>
        <v>#DIV/0!</v>
      </c>
      <c r="J54" s="233"/>
    </row>
    <row r="55" spans="2:10" s="3" customFormat="1" x14ac:dyDescent="0.25">
      <c r="B55" s="475" t="s">
        <v>110</v>
      </c>
      <c r="C55" s="472" t="s">
        <v>111</v>
      </c>
      <c r="D55" s="475" t="s">
        <v>28</v>
      </c>
      <c r="E55" s="481">
        <v>28</v>
      </c>
      <c r="F55" s="267">
        <v>0</v>
      </c>
      <c r="G55" s="232">
        <f t="shared" si="12"/>
        <v>0</v>
      </c>
      <c r="H55" s="197"/>
      <c r="I55" s="230" t="e">
        <f>G55/$H$368</f>
        <v>#DIV/0!</v>
      </c>
      <c r="J55" s="233"/>
    </row>
    <row r="56" spans="2:10" s="2" customFormat="1" x14ac:dyDescent="0.25">
      <c r="B56" s="484" t="s">
        <v>112</v>
      </c>
      <c r="C56" s="467" t="s">
        <v>113</v>
      </c>
      <c r="D56" s="485"/>
      <c r="E56" s="485"/>
      <c r="F56" s="214"/>
      <c r="G56" s="193"/>
      <c r="H56" s="193"/>
      <c r="I56" s="193"/>
      <c r="J56" s="194"/>
    </row>
    <row r="57" spans="2:10" s="2" customFormat="1" x14ac:dyDescent="0.25">
      <c r="B57" s="475" t="s">
        <v>114</v>
      </c>
      <c r="C57" s="469" t="s">
        <v>115</v>
      </c>
      <c r="D57" s="470" t="s">
        <v>28</v>
      </c>
      <c r="E57" s="471">
        <f>1000+255</f>
        <v>1255</v>
      </c>
      <c r="F57" s="266">
        <v>0</v>
      </c>
      <c r="G57" s="232">
        <f>E57*F57</f>
        <v>0</v>
      </c>
      <c r="H57" s="168"/>
      <c r="I57" s="230" t="e">
        <f>G57/$H$368</f>
        <v>#DIV/0!</v>
      </c>
      <c r="J57" s="233"/>
    </row>
    <row r="58" spans="2:10" s="2" customFormat="1" x14ac:dyDescent="0.25">
      <c r="B58" s="475" t="s">
        <v>116</v>
      </c>
      <c r="C58" s="469" t="s">
        <v>117</v>
      </c>
      <c r="D58" s="470" t="s">
        <v>28</v>
      </c>
      <c r="E58" s="488">
        <f>25+4+20+13+2+2+6+2+5+10+14+16+2</f>
        <v>121</v>
      </c>
      <c r="F58" s="266">
        <v>0</v>
      </c>
      <c r="G58" s="232">
        <f>E58*F58</f>
        <v>0</v>
      </c>
      <c r="H58" s="168"/>
      <c r="I58" s="230" t="e">
        <f>G58/$H$368</f>
        <v>#DIV/0!</v>
      </c>
      <c r="J58" s="233"/>
    </row>
    <row r="59" spans="2:10" s="2" customFormat="1" x14ac:dyDescent="0.25">
      <c r="B59" s="475" t="s">
        <v>118</v>
      </c>
      <c r="C59" s="469" t="s">
        <v>119</v>
      </c>
      <c r="D59" s="470" t="s">
        <v>28</v>
      </c>
      <c r="E59" s="488">
        <f>E71</f>
        <v>234</v>
      </c>
      <c r="F59" s="266">
        <v>0</v>
      </c>
      <c r="G59" s="232">
        <f>E59*F59</f>
        <v>0</v>
      </c>
      <c r="H59" s="168"/>
      <c r="I59" s="230" t="e">
        <f>G59/$H$368</f>
        <v>#DIV/0!</v>
      </c>
      <c r="J59" s="233"/>
    </row>
    <row r="60" spans="2:10" s="2" customFormat="1" x14ac:dyDescent="0.25">
      <c r="B60" s="475" t="s">
        <v>120</v>
      </c>
      <c r="C60" s="469" t="s">
        <v>121</v>
      </c>
      <c r="D60" s="470" t="s">
        <v>23</v>
      </c>
      <c r="E60" s="488">
        <v>1</v>
      </c>
      <c r="F60" s="266">
        <v>0</v>
      </c>
      <c r="G60" s="232">
        <f>E60*F60</f>
        <v>0</v>
      </c>
      <c r="H60" s="168"/>
      <c r="I60" s="230" t="e">
        <f>G60/$H$368</f>
        <v>#DIV/0!</v>
      </c>
      <c r="J60" s="233"/>
    </row>
    <row r="61" spans="2:10" s="2" customFormat="1" x14ac:dyDescent="0.25">
      <c r="B61" s="484" t="s">
        <v>122</v>
      </c>
      <c r="C61" s="467" t="s">
        <v>123</v>
      </c>
      <c r="D61" s="485"/>
      <c r="E61" s="485"/>
      <c r="F61" s="214"/>
      <c r="G61" s="193"/>
      <c r="H61" s="193"/>
      <c r="I61" s="193"/>
      <c r="J61" s="194"/>
    </row>
    <row r="62" spans="2:10" s="89" customFormat="1" x14ac:dyDescent="0.25">
      <c r="B62" s="456" t="s">
        <v>124</v>
      </c>
      <c r="C62" s="472" t="s">
        <v>125</v>
      </c>
      <c r="D62" s="475" t="s">
        <v>28</v>
      </c>
      <c r="E62" s="489">
        <f>24+36+50+6+34+90+22+52+9+20+9+32+115+21+20+12+20+8+12+15+15+25+4+9+9+15+33+130+13+10+10+5</f>
        <v>885</v>
      </c>
      <c r="F62" s="267">
        <v>0</v>
      </c>
      <c r="G62" s="156">
        <f>E62*F62</f>
        <v>0</v>
      </c>
      <c r="H62" s="190"/>
      <c r="I62" s="23" t="e">
        <f>G62/$H$368</f>
        <v>#DIV/0!</v>
      </c>
      <c r="J62" s="233"/>
    </row>
    <row r="63" spans="2:10" s="2" customFormat="1" x14ac:dyDescent="0.25">
      <c r="B63" s="475" t="s">
        <v>126</v>
      </c>
      <c r="C63" s="469" t="s">
        <v>127</v>
      </c>
      <c r="D63" s="490" t="s">
        <v>28</v>
      </c>
      <c r="E63" s="471">
        <f>(E64-E62)/2</f>
        <v>301</v>
      </c>
      <c r="F63" s="266">
        <v>0</v>
      </c>
      <c r="G63" s="232">
        <f>E63*F63</f>
        <v>0</v>
      </c>
      <c r="H63" s="199"/>
      <c r="I63" s="230" t="e">
        <f>G63/$H$368</f>
        <v>#DIV/0!</v>
      </c>
      <c r="J63" s="233"/>
    </row>
    <row r="64" spans="2:10" s="2" customFormat="1" x14ac:dyDescent="0.25">
      <c r="B64" s="475" t="s">
        <v>128</v>
      </c>
      <c r="C64" s="469" t="s">
        <v>129</v>
      </c>
      <c r="D64" s="470" t="s">
        <v>28</v>
      </c>
      <c r="E64" s="488">
        <f>E75+E76+E77</f>
        <v>1487</v>
      </c>
      <c r="F64" s="266">
        <v>0</v>
      </c>
      <c r="G64" s="232">
        <f>E64*F64</f>
        <v>0</v>
      </c>
      <c r="H64" s="168"/>
      <c r="I64" s="230" t="e">
        <f>G64/$H$368</f>
        <v>#DIV/0!</v>
      </c>
      <c r="J64" s="233"/>
    </row>
    <row r="65" spans="2:10" s="2" customFormat="1" x14ac:dyDescent="0.25">
      <c r="B65" s="484" t="s">
        <v>130</v>
      </c>
      <c r="C65" s="467" t="s">
        <v>131</v>
      </c>
      <c r="D65" s="485"/>
      <c r="E65" s="485"/>
      <c r="F65" s="214"/>
      <c r="G65" s="193"/>
      <c r="H65" s="193"/>
      <c r="I65" s="193"/>
      <c r="J65" s="194"/>
    </row>
    <row r="66" spans="2:10" s="2" customFormat="1" x14ac:dyDescent="0.25">
      <c r="B66" s="475" t="s">
        <v>132</v>
      </c>
      <c r="C66" s="491" t="s">
        <v>133</v>
      </c>
      <c r="D66" s="492" t="s">
        <v>28</v>
      </c>
      <c r="E66" s="493">
        <f>(15*20)+((6+1.6+8)*3)+((8.4+6.5+2.1)*3)+((7+2.5+9.4)*3)+((26.5*0.9)+((9.5+25.3)*3.5))</f>
        <v>600.15</v>
      </c>
      <c r="F66" s="266">
        <v>0</v>
      </c>
      <c r="G66" s="156">
        <f>E66*F66</f>
        <v>0</v>
      </c>
      <c r="H66" s="198"/>
      <c r="I66" s="157" t="e">
        <f>G66/$H$368</f>
        <v>#DIV/0!</v>
      </c>
      <c r="J66" s="228"/>
    </row>
    <row r="67" spans="2:10" s="2" customFormat="1" x14ac:dyDescent="0.25">
      <c r="B67" s="475" t="s">
        <v>134</v>
      </c>
      <c r="C67" s="469" t="s">
        <v>135</v>
      </c>
      <c r="D67" s="470" t="s">
        <v>28</v>
      </c>
      <c r="E67" s="471">
        <f>E129-E68</f>
        <v>2835.2000000000007</v>
      </c>
      <c r="F67" s="266">
        <v>0</v>
      </c>
      <c r="G67" s="232">
        <f>E67*F67</f>
        <v>0</v>
      </c>
      <c r="H67" s="168"/>
      <c r="I67" s="230" t="e">
        <f>G67/$H$368</f>
        <v>#DIV/0!</v>
      </c>
      <c r="J67" s="233"/>
    </row>
    <row r="68" spans="2:10" s="2" customFormat="1" x14ac:dyDescent="0.25">
      <c r="B68" s="475" t="s">
        <v>136</v>
      </c>
      <c r="C68" s="469" t="s">
        <v>137</v>
      </c>
      <c r="D68" s="470" t="s">
        <v>28</v>
      </c>
      <c r="E68" s="488">
        <f>E53+E54+E55</f>
        <v>148</v>
      </c>
      <c r="F68" s="266">
        <v>0</v>
      </c>
      <c r="G68" s="232">
        <f>E68*F68</f>
        <v>0</v>
      </c>
      <c r="H68" s="168"/>
      <c r="I68" s="230"/>
      <c r="J68" s="233"/>
    </row>
    <row r="69" spans="2:10" s="2" customFormat="1" x14ac:dyDescent="0.25">
      <c r="B69" s="475" t="s">
        <v>138</v>
      </c>
      <c r="C69" s="469" t="s">
        <v>139</v>
      </c>
      <c r="D69" s="490" t="s">
        <v>28</v>
      </c>
      <c r="E69" s="471">
        <f>E72-((15*20)+((6+1.6+8)*3)+((8.4+6.5+2.1)*3)+((7+2.5+9.4)*3)+((26.5*0.9))+((9.5+25.3)*3.5))</f>
        <v>648.85</v>
      </c>
      <c r="F69" s="266">
        <v>0</v>
      </c>
      <c r="G69" s="232">
        <f>E69*F69</f>
        <v>0</v>
      </c>
      <c r="H69" s="199"/>
      <c r="I69" s="230" t="e">
        <f>G69/$H$368</f>
        <v>#DIV/0!</v>
      </c>
      <c r="J69" s="233"/>
    </row>
    <row r="70" spans="2:10" s="2" customFormat="1" x14ac:dyDescent="0.25">
      <c r="B70" s="484" t="s">
        <v>140</v>
      </c>
      <c r="C70" s="467" t="s">
        <v>141</v>
      </c>
      <c r="D70" s="485"/>
      <c r="E70" s="485"/>
      <c r="F70" s="214"/>
      <c r="G70" s="193"/>
      <c r="H70" s="284"/>
      <c r="I70" s="193"/>
      <c r="J70" s="194"/>
    </row>
    <row r="71" spans="2:10" s="2" customFormat="1" x14ac:dyDescent="0.25">
      <c r="B71" s="475" t="s">
        <v>142</v>
      </c>
      <c r="C71" s="491" t="s">
        <v>143</v>
      </c>
      <c r="D71" s="492" t="s">
        <v>28</v>
      </c>
      <c r="E71" s="493">
        <v>234</v>
      </c>
      <c r="F71" s="266">
        <v>0</v>
      </c>
      <c r="G71" s="285">
        <f>E71*F71</f>
        <v>0</v>
      </c>
      <c r="H71" s="198"/>
      <c r="I71" s="287" t="e">
        <f>G71/$H$368</f>
        <v>#DIV/0!</v>
      </c>
      <c r="J71" s="233"/>
    </row>
    <row r="72" spans="2:10" s="3" customFormat="1" x14ac:dyDescent="0.25">
      <c r="B72" s="475" t="s">
        <v>144</v>
      </c>
      <c r="C72" s="472" t="s">
        <v>145</v>
      </c>
      <c r="D72" s="475" t="s">
        <v>28</v>
      </c>
      <c r="E72" s="475">
        <v>1249</v>
      </c>
      <c r="F72" s="263">
        <v>0</v>
      </c>
      <c r="G72" s="286">
        <f>E72*F72</f>
        <v>0</v>
      </c>
      <c r="H72" s="199"/>
      <c r="I72" s="288" t="e">
        <f>G72/$H$368</f>
        <v>#DIV/0!</v>
      </c>
      <c r="J72" s="233"/>
    </row>
    <row r="73" spans="2:10" s="2" customFormat="1" x14ac:dyDescent="0.25">
      <c r="B73" s="484" t="s">
        <v>146</v>
      </c>
      <c r="C73" s="467" t="s">
        <v>147</v>
      </c>
      <c r="D73" s="485"/>
      <c r="E73" s="485"/>
      <c r="F73" s="214"/>
      <c r="G73" s="193"/>
      <c r="H73" s="289"/>
      <c r="I73" s="193"/>
      <c r="J73" s="194"/>
    </row>
    <row r="74" spans="2:10" s="3" customFormat="1" x14ac:dyDescent="0.25">
      <c r="B74" s="475" t="s">
        <v>148</v>
      </c>
      <c r="C74" s="491" t="s">
        <v>149</v>
      </c>
      <c r="D74" s="492" t="s">
        <v>28</v>
      </c>
      <c r="E74" s="494">
        <f>240+97+130+36+50+16+15</f>
        <v>584</v>
      </c>
      <c r="F74" s="282">
        <v>0</v>
      </c>
      <c r="G74" s="156">
        <f t="shared" ref="G74:G79" si="13">E74*F74</f>
        <v>0</v>
      </c>
      <c r="H74" s="190"/>
      <c r="I74" s="152" t="e">
        <f t="shared" ref="I74:I80" si="14">G74/$H$368</f>
        <v>#DIV/0!</v>
      </c>
      <c r="J74" s="151"/>
    </row>
    <row r="75" spans="2:10" s="3" customFormat="1" x14ac:dyDescent="0.25">
      <c r="B75" s="475" t="s">
        <v>150</v>
      </c>
      <c r="C75" s="472" t="s">
        <v>151</v>
      </c>
      <c r="D75" s="475" t="s">
        <v>28</v>
      </c>
      <c r="E75" s="481">
        <f>20+25+4+115+16+8+16+13+52+22+9+20+9+32+21+20+12+130+13+170+33+15+9+9+26+12+13+10+9+16+5+29+168</f>
        <v>1081</v>
      </c>
      <c r="F75" s="263">
        <v>0</v>
      </c>
      <c r="G75" s="143">
        <f t="shared" si="13"/>
        <v>0</v>
      </c>
      <c r="H75" s="271"/>
      <c r="I75" s="230" t="e">
        <f t="shared" si="14"/>
        <v>#DIV/0!</v>
      </c>
      <c r="J75" s="233"/>
    </row>
    <row r="76" spans="2:10" s="3" customFormat="1" x14ac:dyDescent="0.25">
      <c r="B76" s="475" t="s">
        <v>152</v>
      </c>
      <c r="C76" s="472" t="s">
        <v>153</v>
      </c>
      <c r="D76" s="475" t="s">
        <v>28</v>
      </c>
      <c r="E76" s="481">
        <f>15+107</f>
        <v>122</v>
      </c>
      <c r="F76" s="263">
        <v>0</v>
      </c>
      <c r="G76" s="143">
        <f t="shared" si="13"/>
        <v>0</v>
      </c>
      <c r="H76" s="187"/>
      <c r="I76" s="230" t="e">
        <f t="shared" si="14"/>
        <v>#DIV/0!</v>
      </c>
      <c r="J76" s="233"/>
    </row>
    <row r="77" spans="2:10" s="3" customFormat="1" x14ac:dyDescent="0.25">
      <c r="B77" s="475" t="s">
        <v>154</v>
      </c>
      <c r="C77" s="472" t="s">
        <v>155</v>
      </c>
      <c r="D77" s="475" t="s">
        <v>28</v>
      </c>
      <c r="E77" s="481">
        <f>24+36+47+6+47+34+90</f>
        <v>284</v>
      </c>
      <c r="F77" s="263">
        <v>0</v>
      </c>
      <c r="G77" s="143">
        <f t="shared" si="13"/>
        <v>0</v>
      </c>
      <c r="H77" s="187"/>
      <c r="I77" s="230" t="e">
        <f t="shared" si="14"/>
        <v>#DIV/0!</v>
      </c>
      <c r="J77" s="254"/>
    </row>
    <row r="78" spans="2:10" s="3" customFormat="1" x14ac:dyDescent="0.25">
      <c r="B78" s="475" t="s">
        <v>156</v>
      </c>
      <c r="C78" s="472" t="s">
        <v>157</v>
      </c>
      <c r="D78" s="475" t="s">
        <v>28</v>
      </c>
      <c r="E78" s="481"/>
      <c r="F78" s="263">
        <v>0</v>
      </c>
      <c r="G78" s="143">
        <f t="shared" si="13"/>
        <v>0</v>
      </c>
      <c r="H78" s="187"/>
      <c r="I78" s="230" t="e">
        <f t="shared" si="14"/>
        <v>#DIV/0!</v>
      </c>
      <c r="J78" s="254"/>
    </row>
    <row r="79" spans="2:10" s="3" customFormat="1" x14ac:dyDescent="0.25">
      <c r="B79" s="475" t="s">
        <v>158</v>
      </c>
      <c r="C79" s="472" t="s">
        <v>159</v>
      </c>
      <c r="D79" s="475" t="s">
        <v>160</v>
      </c>
      <c r="E79" s="481">
        <f>46+51+10+8+7+4+23+20+20+11+10+15+92+12+9+16+16+46+8+1+9+2+3+3+8+8+3+11+5+3+7+7+10+5+14+13+6+37+10</f>
        <v>589</v>
      </c>
      <c r="F79" s="263">
        <v>0</v>
      </c>
      <c r="G79" s="143">
        <f t="shared" si="13"/>
        <v>0</v>
      </c>
      <c r="H79" s="187"/>
      <c r="I79" s="230" t="e">
        <f t="shared" si="14"/>
        <v>#DIV/0!</v>
      </c>
      <c r="J79" s="231"/>
    </row>
    <row r="80" spans="2:10" s="3" customFormat="1" x14ac:dyDescent="0.25">
      <c r="B80" s="475" t="s">
        <v>161</v>
      </c>
      <c r="C80" s="472" t="s">
        <v>162</v>
      </c>
      <c r="D80" s="475" t="s">
        <v>160</v>
      </c>
      <c r="E80" s="481">
        <v>200</v>
      </c>
      <c r="F80" s="263">
        <v>0</v>
      </c>
      <c r="G80" s="143">
        <f t="shared" ref="G80" si="15">E80*F80</f>
        <v>0</v>
      </c>
      <c r="H80" s="187"/>
      <c r="I80" s="230" t="e">
        <f t="shared" si="14"/>
        <v>#DIV/0!</v>
      </c>
      <c r="J80" s="231"/>
    </row>
    <row r="81" spans="2:10" s="2" customFormat="1" x14ac:dyDescent="0.25">
      <c r="B81" s="484" t="s">
        <v>163</v>
      </c>
      <c r="C81" s="467" t="s">
        <v>164</v>
      </c>
      <c r="D81" s="485"/>
      <c r="E81" s="485"/>
      <c r="F81" s="214"/>
      <c r="G81" s="193"/>
      <c r="H81" s="193"/>
      <c r="I81" s="193"/>
      <c r="J81" s="194"/>
    </row>
    <row r="82" spans="2:10" s="3" customFormat="1" ht="13.8" thickBot="1" x14ac:dyDescent="0.3">
      <c r="B82" s="475" t="s">
        <v>165</v>
      </c>
      <c r="C82" s="472" t="s">
        <v>166</v>
      </c>
      <c r="D82" s="475" t="s">
        <v>28</v>
      </c>
      <c r="E82" s="481">
        <f>115+16+4+9</f>
        <v>144</v>
      </c>
      <c r="F82" s="263">
        <v>0</v>
      </c>
      <c r="G82" s="235">
        <f>E82*F82</f>
        <v>0</v>
      </c>
      <c r="H82" s="187"/>
      <c r="I82" s="230" t="e">
        <f>G82/$H$368</f>
        <v>#DIV/0!</v>
      </c>
      <c r="J82" s="148"/>
    </row>
    <row r="83" spans="2:10" s="2" customFormat="1" ht="13.8" thickBot="1" x14ac:dyDescent="0.3">
      <c r="B83" s="465">
        <v>3</v>
      </c>
      <c r="C83" s="495" t="s">
        <v>167</v>
      </c>
      <c r="D83" s="496"/>
      <c r="E83" s="496"/>
      <c r="F83" s="215"/>
      <c r="G83" s="191"/>
      <c r="H83" s="35">
        <f>SUM(G85:G92)</f>
        <v>0</v>
      </c>
      <c r="I83" s="4" t="e">
        <f>H83/$H$368</f>
        <v>#DIV/0!</v>
      </c>
      <c r="J83" s="27"/>
    </row>
    <row r="84" spans="2:10" s="3" customFormat="1" x14ac:dyDescent="0.25">
      <c r="B84" s="497" t="s">
        <v>168</v>
      </c>
      <c r="C84" s="498" t="s">
        <v>169</v>
      </c>
      <c r="D84" s="468"/>
      <c r="E84" s="468"/>
      <c r="F84" s="213"/>
      <c r="G84" s="171"/>
      <c r="H84" s="171"/>
      <c r="I84" s="171"/>
      <c r="J84" s="172"/>
    </row>
    <row r="85" spans="2:10" s="3" customFormat="1" ht="26.4" x14ac:dyDescent="0.25">
      <c r="B85" s="475" t="s">
        <v>170</v>
      </c>
      <c r="C85" s="472" t="s">
        <v>171</v>
      </c>
      <c r="D85" s="475" t="s">
        <v>28</v>
      </c>
      <c r="E85" s="481">
        <v>86</v>
      </c>
      <c r="F85" s="267">
        <v>0</v>
      </c>
      <c r="G85" s="232">
        <f>E85*F85</f>
        <v>0</v>
      </c>
      <c r="H85" s="187"/>
      <c r="I85" s="230" t="e">
        <f>G85/$H$368</f>
        <v>#DIV/0!</v>
      </c>
      <c r="J85" s="231"/>
    </row>
    <row r="86" spans="2:10" s="3" customFormat="1" ht="26.4" x14ac:dyDescent="0.25">
      <c r="B86" s="475" t="s">
        <v>172</v>
      </c>
      <c r="C86" s="472" t="s">
        <v>173</v>
      </c>
      <c r="D86" s="475" t="s">
        <v>28</v>
      </c>
      <c r="E86" s="481">
        <v>47</v>
      </c>
      <c r="F86" s="267">
        <v>0</v>
      </c>
      <c r="G86" s="232">
        <f t="shared" ref="G86:G88" si="16">E86*F86</f>
        <v>0</v>
      </c>
      <c r="H86" s="187"/>
      <c r="I86" s="230" t="e">
        <f>G86/$H$368</f>
        <v>#DIV/0!</v>
      </c>
      <c r="J86" s="231"/>
    </row>
    <row r="87" spans="2:10" s="3" customFormat="1" ht="26.4" x14ac:dyDescent="0.25">
      <c r="B87" s="475" t="s">
        <v>174</v>
      </c>
      <c r="C87" s="472" t="s">
        <v>175</v>
      </c>
      <c r="D87" s="475" t="s">
        <v>28</v>
      </c>
      <c r="E87" s="481">
        <v>66</v>
      </c>
      <c r="F87" s="267">
        <v>0</v>
      </c>
      <c r="G87" s="232">
        <f t="shared" si="16"/>
        <v>0</v>
      </c>
      <c r="H87" s="187"/>
      <c r="I87" s="230" t="e">
        <f>G87/$H$368</f>
        <v>#DIV/0!</v>
      </c>
      <c r="J87" s="231"/>
    </row>
    <row r="88" spans="2:10" s="3" customFormat="1" ht="26.4" x14ac:dyDescent="0.25">
      <c r="B88" s="475" t="s">
        <v>176</v>
      </c>
      <c r="C88" s="472" t="s">
        <v>177</v>
      </c>
      <c r="D88" s="475" t="s">
        <v>28</v>
      </c>
      <c r="E88" s="481">
        <v>9</v>
      </c>
      <c r="F88" s="267">
        <v>0</v>
      </c>
      <c r="G88" s="232">
        <f t="shared" si="16"/>
        <v>0</v>
      </c>
      <c r="H88" s="187"/>
      <c r="I88" s="230" t="e">
        <f>G88/$H$368</f>
        <v>#DIV/0!</v>
      </c>
      <c r="J88" s="231"/>
    </row>
    <row r="89" spans="2:10" s="2" customFormat="1" x14ac:dyDescent="0.25">
      <c r="B89" s="499" t="s">
        <v>178</v>
      </c>
      <c r="C89" s="467" t="s">
        <v>164</v>
      </c>
      <c r="D89" s="485"/>
      <c r="E89" s="485"/>
      <c r="F89" s="193"/>
      <c r="G89" s="193"/>
      <c r="H89" s="193"/>
      <c r="I89" s="193"/>
      <c r="J89" s="194"/>
    </row>
    <row r="90" spans="2:10" s="3" customFormat="1" x14ac:dyDescent="0.25">
      <c r="B90" s="475" t="s">
        <v>179</v>
      </c>
      <c r="C90" s="500" t="s">
        <v>180</v>
      </c>
      <c r="D90" s="470" t="s">
        <v>160</v>
      </c>
      <c r="E90" s="501">
        <f>10+6+22+30+11+11+30</f>
        <v>120</v>
      </c>
      <c r="F90" s="266">
        <v>0</v>
      </c>
      <c r="G90" s="180">
        <f t="shared" ref="G90:G92" si="17">E90*F90</f>
        <v>0</v>
      </c>
      <c r="H90" s="190"/>
      <c r="I90" s="150" t="e">
        <f>G90/$H$368</f>
        <v>#DIV/0!</v>
      </c>
      <c r="J90" s="148"/>
    </row>
    <row r="91" spans="2:10" s="3" customFormat="1" x14ac:dyDescent="0.25">
      <c r="B91" s="475" t="s">
        <v>181</v>
      </c>
      <c r="C91" s="472" t="s">
        <v>182</v>
      </c>
      <c r="D91" s="502" t="s">
        <v>28</v>
      </c>
      <c r="E91" s="481">
        <v>37</v>
      </c>
      <c r="F91" s="267">
        <v>0</v>
      </c>
      <c r="G91" s="232">
        <f t="shared" ref="G91" si="18">E91*F91</f>
        <v>0</v>
      </c>
      <c r="H91" s="187"/>
      <c r="I91" s="230" t="e">
        <f>G91/$H$368</f>
        <v>#DIV/0!</v>
      </c>
      <c r="J91" s="148"/>
    </row>
    <row r="92" spans="2:10" s="3" customFormat="1" ht="13.8" thickBot="1" x14ac:dyDescent="0.3">
      <c r="B92" s="475" t="s">
        <v>183</v>
      </c>
      <c r="C92" s="472" t="s">
        <v>184</v>
      </c>
      <c r="D92" s="475" t="s">
        <v>28</v>
      </c>
      <c r="E92" s="481">
        <f>90+52+22+208+36+44+9+9+15+33+9+118+21+26+12+12+10+16+10+5+29+16</f>
        <v>802</v>
      </c>
      <c r="F92" s="267">
        <v>0</v>
      </c>
      <c r="G92" s="232">
        <f t="shared" si="17"/>
        <v>0</v>
      </c>
      <c r="H92" s="187"/>
      <c r="I92" s="230" t="e">
        <f>G92/$H$368</f>
        <v>#DIV/0!</v>
      </c>
      <c r="J92" s="227"/>
    </row>
    <row r="93" spans="2:10" s="2" customFormat="1" ht="13.8" thickBot="1" x14ac:dyDescent="0.3">
      <c r="B93" s="465">
        <v>4</v>
      </c>
      <c r="C93" s="503" t="s">
        <v>185</v>
      </c>
      <c r="D93" s="504"/>
      <c r="E93" s="504"/>
      <c r="F93" s="140"/>
      <c r="G93" s="189"/>
      <c r="H93" s="35">
        <f>SUM(G95:G123)</f>
        <v>0</v>
      </c>
      <c r="I93" s="4" t="e">
        <f>H93/$H$368</f>
        <v>#DIV/0!</v>
      </c>
      <c r="J93" s="4"/>
    </row>
    <row r="94" spans="2:10" s="2" customFormat="1" x14ac:dyDescent="0.25">
      <c r="B94" s="499" t="s">
        <v>186</v>
      </c>
      <c r="C94" s="467" t="s">
        <v>187</v>
      </c>
      <c r="D94" s="485"/>
      <c r="E94" s="485"/>
      <c r="F94" s="193"/>
      <c r="G94" s="193"/>
      <c r="H94" s="284"/>
      <c r="I94" s="193"/>
      <c r="J94" s="194"/>
    </row>
    <row r="95" spans="2:10" s="2" customFormat="1" x14ac:dyDescent="0.25">
      <c r="B95" s="505" t="s">
        <v>188</v>
      </c>
      <c r="C95" s="472" t="s">
        <v>189</v>
      </c>
      <c r="D95" s="475" t="s">
        <v>57</v>
      </c>
      <c r="E95" s="481">
        <v>2</v>
      </c>
      <c r="F95" s="263">
        <v>0</v>
      </c>
      <c r="G95" s="290">
        <f>E95*F95</f>
        <v>0</v>
      </c>
      <c r="H95" s="247"/>
      <c r="I95" s="288" t="e">
        <f t="shared" ref="I95:I103" si="19">G95/$H$368</f>
        <v>#DIV/0!</v>
      </c>
      <c r="J95" s="33"/>
    </row>
    <row r="96" spans="2:10" s="2" customFormat="1" x14ac:dyDescent="0.25">
      <c r="B96" s="505" t="s">
        <v>190</v>
      </c>
      <c r="C96" s="472" t="s">
        <v>191</v>
      </c>
      <c r="D96" s="475" t="s">
        <v>57</v>
      </c>
      <c r="E96" s="481">
        <v>3</v>
      </c>
      <c r="F96" s="263">
        <v>0</v>
      </c>
      <c r="G96" s="290">
        <f t="shared" ref="G96:G97" si="20">E96*F96</f>
        <v>0</v>
      </c>
      <c r="H96" s="179"/>
      <c r="I96" s="288" t="e">
        <f t="shared" si="19"/>
        <v>#DIV/0!</v>
      </c>
      <c r="J96" s="33"/>
    </row>
    <row r="97" spans="2:10" s="2" customFormat="1" x14ac:dyDescent="0.25">
      <c r="B97" s="505" t="s">
        <v>192</v>
      </c>
      <c r="C97" s="472" t="s">
        <v>193</v>
      </c>
      <c r="D97" s="475" t="s">
        <v>57</v>
      </c>
      <c r="E97" s="481">
        <v>7</v>
      </c>
      <c r="F97" s="263">
        <v>0</v>
      </c>
      <c r="G97" s="290">
        <f t="shared" si="20"/>
        <v>0</v>
      </c>
      <c r="H97" s="179"/>
      <c r="I97" s="288" t="e">
        <f t="shared" si="19"/>
        <v>#DIV/0!</v>
      </c>
      <c r="J97" s="33"/>
    </row>
    <row r="98" spans="2:10" s="2" customFormat="1" x14ac:dyDescent="0.25">
      <c r="B98" s="505" t="s">
        <v>194</v>
      </c>
      <c r="C98" s="472" t="s">
        <v>195</v>
      </c>
      <c r="D98" s="475" t="s">
        <v>57</v>
      </c>
      <c r="E98" s="481">
        <v>42</v>
      </c>
      <c r="F98" s="263">
        <v>0</v>
      </c>
      <c r="G98" s="290">
        <f t="shared" ref="G98" si="21">E98*F98</f>
        <v>0</v>
      </c>
      <c r="H98" s="179"/>
      <c r="I98" s="288" t="e">
        <f t="shared" si="19"/>
        <v>#DIV/0!</v>
      </c>
      <c r="J98" s="202"/>
    </row>
    <row r="99" spans="2:10" s="2" customFormat="1" x14ac:dyDescent="0.25">
      <c r="B99" s="505" t="s">
        <v>196</v>
      </c>
      <c r="C99" s="469" t="s">
        <v>197</v>
      </c>
      <c r="D99" s="475" t="s">
        <v>57</v>
      </c>
      <c r="E99" s="481">
        <v>10</v>
      </c>
      <c r="F99" s="263">
        <v>0</v>
      </c>
      <c r="G99" s="290">
        <f t="shared" ref="G99:G102" si="22">E99*F99</f>
        <v>0</v>
      </c>
      <c r="H99" s="179"/>
      <c r="I99" s="288" t="e">
        <f t="shared" si="19"/>
        <v>#DIV/0!</v>
      </c>
      <c r="J99" s="248"/>
    </row>
    <row r="100" spans="2:10" s="2" customFormat="1" x14ac:dyDescent="0.25">
      <c r="B100" s="505" t="s">
        <v>198</v>
      </c>
      <c r="C100" s="469" t="s">
        <v>199</v>
      </c>
      <c r="D100" s="475" t="s">
        <v>57</v>
      </c>
      <c r="E100" s="481">
        <v>2</v>
      </c>
      <c r="F100" s="263">
        <v>0</v>
      </c>
      <c r="G100" s="290">
        <f t="shared" si="22"/>
        <v>0</v>
      </c>
      <c r="H100" s="179"/>
      <c r="I100" s="288" t="e">
        <f t="shared" si="19"/>
        <v>#DIV/0!</v>
      </c>
      <c r="J100" s="248"/>
    </row>
    <row r="101" spans="2:10" s="2" customFormat="1" x14ac:dyDescent="0.25">
      <c r="B101" s="505" t="s">
        <v>200</v>
      </c>
      <c r="C101" s="469" t="s">
        <v>201</v>
      </c>
      <c r="D101" s="475" t="s">
        <v>57</v>
      </c>
      <c r="E101" s="481">
        <v>1</v>
      </c>
      <c r="F101" s="263">
        <v>0</v>
      </c>
      <c r="G101" s="290">
        <f t="shared" si="22"/>
        <v>0</v>
      </c>
      <c r="H101" s="179"/>
      <c r="I101" s="288" t="e">
        <f t="shared" si="19"/>
        <v>#DIV/0!</v>
      </c>
      <c r="J101" s="248"/>
    </row>
    <row r="102" spans="2:10" s="2" customFormat="1" x14ac:dyDescent="0.25">
      <c r="B102" s="505" t="s">
        <v>202</v>
      </c>
      <c r="C102" s="469" t="s">
        <v>203</v>
      </c>
      <c r="D102" s="475" t="s">
        <v>57</v>
      </c>
      <c r="E102" s="481">
        <v>2</v>
      </c>
      <c r="F102" s="263">
        <v>0</v>
      </c>
      <c r="G102" s="290">
        <f t="shared" si="22"/>
        <v>0</v>
      </c>
      <c r="H102" s="179"/>
      <c r="I102" s="288" t="e">
        <f t="shared" si="19"/>
        <v>#DIV/0!</v>
      </c>
      <c r="J102" s="248"/>
    </row>
    <row r="103" spans="2:10" s="2" customFormat="1" x14ac:dyDescent="0.25">
      <c r="B103" s="505" t="s">
        <v>204</v>
      </c>
      <c r="C103" s="469" t="s">
        <v>205</v>
      </c>
      <c r="D103" s="475" t="s">
        <v>57</v>
      </c>
      <c r="E103" s="481">
        <v>7</v>
      </c>
      <c r="F103" s="263">
        <v>0</v>
      </c>
      <c r="G103" s="290">
        <f>E103*F103</f>
        <v>0</v>
      </c>
      <c r="H103" s="187"/>
      <c r="I103" s="288" t="e">
        <f t="shared" si="19"/>
        <v>#DIV/0!</v>
      </c>
      <c r="J103" s="159"/>
    </row>
    <row r="104" spans="2:10" s="2" customFormat="1" x14ac:dyDescent="0.25">
      <c r="B104" s="484" t="s">
        <v>206</v>
      </c>
      <c r="C104" s="467" t="s">
        <v>207</v>
      </c>
      <c r="D104" s="485"/>
      <c r="E104" s="485"/>
      <c r="F104" s="214"/>
      <c r="G104" s="193"/>
      <c r="H104" s="291"/>
      <c r="I104" s="193"/>
      <c r="J104" s="194"/>
    </row>
    <row r="105" spans="2:10" s="2" customFormat="1" x14ac:dyDescent="0.25">
      <c r="B105" s="506" t="s">
        <v>208</v>
      </c>
      <c r="C105" s="472" t="s">
        <v>209</v>
      </c>
      <c r="D105" s="475" t="s">
        <v>57</v>
      </c>
      <c r="E105" s="481">
        <v>4</v>
      </c>
      <c r="F105" s="263">
        <v>0</v>
      </c>
      <c r="G105" s="290">
        <f>E105*F105</f>
        <v>0</v>
      </c>
      <c r="H105" s="187"/>
      <c r="I105" s="288" t="e">
        <f t="shared" ref="I105:I115" si="23">G105/$H$368</f>
        <v>#DIV/0!</v>
      </c>
      <c r="J105" s="34"/>
    </row>
    <row r="106" spans="2:10" s="2" customFormat="1" x14ac:dyDescent="0.25">
      <c r="B106" s="506" t="s">
        <v>210</v>
      </c>
      <c r="C106" s="472" t="s">
        <v>211</v>
      </c>
      <c r="D106" s="475" t="s">
        <v>57</v>
      </c>
      <c r="E106" s="481">
        <v>3</v>
      </c>
      <c r="F106" s="263">
        <v>0</v>
      </c>
      <c r="G106" s="290">
        <f t="shared" ref="G106:G113" si="24">E106*F106</f>
        <v>0</v>
      </c>
      <c r="H106" s="187"/>
      <c r="I106" s="288" t="e">
        <f t="shared" si="23"/>
        <v>#DIV/0!</v>
      </c>
      <c r="J106" s="205"/>
    </row>
    <row r="107" spans="2:10" s="2" customFormat="1" x14ac:dyDescent="0.25">
      <c r="B107" s="506" t="s">
        <v>212</v>
      </c>
      <c r="C107" s="469" t="s">
        <v>213</v>
      </c>
      <c r="D107" s="475" t="s">
        <v>57</v>
      </c>
      <c r="E107" s="481">
        <v>1</v>
      </c>
      <c r="F107" s="263">
        <v>0</v>
      </c>
      <c r="G107" s="290">
        <f t="shared" si="24"/>
        <v>0</v>
      </c>
      <c r="H107" s="187"/>
      <c r="I107" s="288" t="e">
        <f t="shared" si="23"/>
        <v>#DIV/0!</v>
      </c>
      <c r="J107" s="205"/>
    </row>
    <row r="108" spans="2:10" s="2" customFormat="1" x14ac:dyDescent="0.25">
      <c r="B108" s="506" t="s">
        <v>214</v>
      </c>
      <c r="C108" s="469" t="s">
        <v>215</v>
      </c>
      <c r="D108" s="475" t="s">
        <v>57</v>
      </c>
      <c r="E108" s="481">
        <v>2</v>
      </c>
      <c r="F108" s="263">
        <v>0</v>
      </c>
      <c r="G108" s="290">
        <f t="shared" si="24"/>
        <v>0</v>
      </c>
      <c r="H108" s="187"/>
      <c r="I108" s="288" t="e">
        <f t="shared" si="23"/>
        <v>#DIV/0!</v>
      </c>
      <c r="J108" s="205"/>
    </row>
    <row r="109" spans="2:10" s="2" customFormat="1" x14ac:dyDescent="0.25">
      <c r="B109" s="506" t="s">
        <v>216</v>
      </c>
      <c r="C109" s="469" t="s">
        <v>217</v>
      </c>
      <c r="D109" s="475" t="s">
        <v>57</v>
      </c>
      <c r="E109" s="481">
        <v>4</v>
      </c>
      <c r="F109" s="263">
        <v>0</v>
      </c>
      <c r="G109" s="290">
        <f t="shared" si="24"/>
        <v>0</v>
      </c>
      <c r="H109" s="187"/>
      <c r="I109" s="288" t="e">
        <f t="shared" si="23"/>
        <v>#DIV/0!</v>
      </c>
      <c r="J109" s="205"/>
    </row>
    <row r="110" spans="2:10" s="2" customFormat="1" x14ac:dyDescent="0.25">
      <c r="B110" s="506" t="s">
        <v>218</v>
      </c>
      <c r="C110" s="469" t="s">
        <v>219</v>
      </c>
      <c r="D110" s="475" t="s">
        <v>57</v>
      </c>
      <c r="E110" s="481">
        <v>4</v>
      </c>
      <c r="F110" s="263">
        <v>0</v>
      </c>
      <c r="G110" s="290">
        <f t="shared" si="24"/>
        <v>0</v>
      </c>
      <c r="H110" s="187"/>
      <c r="I110" s="288" t="e">
        <f t="shared" si="23"/>
        <v>#DIV/0!</v>
      </c>
      <c r="J110" s="205"/>
    </row>
    <row r="111" spans="2:10" s="2" customFormat="1" x14ac:dyDescent="0.25">
      <c r="B111" s="506" t="s">
        <v>220</v>
      </c>
      <c r="C111" s="472" t="s">
        <v>221</v>
      </c>
      <c r="D111" s="475" t="s">
        <v>57</v>
      </c>
      <c r="E111" s="481">
        <v>1</v>
      </c>
      <c r="F111" s="263">
        <v>0</v>
      </c>
      <c r="G111" s="290">
        <f t="shared" si="24"/>
        <v>0</v>
      </c>
      <c r="H111" s="187"/>
      <c r="I111" s="288" t="e">
        <f t="shared" si="23"/>
        <v>#DIV/0!</v>
      </c>
      <c r="J111" s="205"/>
    </row>
    <row r="112" spans="2:10" s="2" customFormat="1" x14ac:dyDescent="0.25">
      <c r="B112" s="506" t="s">
        <v>222</v>
      </c>
      <c r="C112" s="472" t="s">
        <v>223</v>
      </c>
      <c r="D112" s="475" t="s">
        <v>57</v>
      </c>
      <c r="E112" s="481">
        <v>1</v>
      </c>
      <c r="F112" s="263">
        <v>0</v>
      </c>
      <c r="G112" s="290">
        <f t="shared" si="24"/>
        <v>0</v>
      </c>
      <c r="H112" s="187"/>
      <c r="I112" s="288" t="e">
        <f t="shared" si="23"/>
        <v>#DIV/0!</v>
      </c>
      <c r="J112" s="205"/>
    </row>
    <row r="113" spans="2:10" s="2" customFormat="1" x14ac:dyDescent="0.25">
      <c r="B113" s="506" t="s">
        <v>224</v>
      </c>
      <c r="C113" s="469" t="s">
        <v>225</v>
      </c>
      <c r="D113" s="475" t="s">
        <v>57</v>
      </c>
      <c r="E113" s="481">
        <v>7</v>
      </c>
      <c r="F113" s="263">
        <v>0</v>
      </c>
      <c r="G113" s="290">
        <f t="shared" si="24"/>
        <v>0</v>
      </c>
      <c r="H113" s="187"/>
      <c r="I113" s="288" t="e">
        <f t="shared" si="23"/>
        <v>#DIV/0!</v>
      </c>
      <c r="J113" s="205"/>
    </row>
    <row r="114" spans="2:10" s="2" customFormat="1" x14ac:dyDescent="0.25">
      <c r="B114" s="506" t="s">
        <v>226</v>
      </c>
      <c r="C114" s="469" t="s">
        <v>227</v>
      </c>
      <c r="D114" s="475" t="s">
        <v>57</v>
      </c>
      <c r="E114" s="481">
        <v>16</v>
      </c>
      <c r="F114" s="263">
        <v>0</v>
      </c>
      <c r="G114" s="290">
        <f t="shared" ref="G114:G115" si="25">E114*F114</f>
        <v>0</v>
      </c>
      <c r="H114" s="187"/>
      <c r="I114" s="288" t="e">
        <f t="shared" si="23"/>
        <v>#DIV/0!</v>
      </c>
      <c r="J114" s="205"/>
    </row>
    <row r="115" spans="2:10" s="2" customFormat="1" x14ac:dyDescent="0.25">
      <c r="B115" s="506" t="s">
        <v>228</v>
      </c>
      <c r="C115" s="507" t="s">
        <v>229</v>
      </c>
      <c r="D115" s="475" t="s">
        <v>23</v>
      </c>
      <c r="E115" s="481">
        <v>1</v>
      </c>
      <c r="F115" s="263">
        <v>0</v>
      </c>
      <c r="G115" s="290">
        <f t="shared" si="25"/>
        <v>0</v>
      </c>
      <c r="H115" s="197"/>
      <c r="I115" s="288" t="e">
        <f t="shared" si="23"/>
        <v>#DIV/0!</v>
      </c>
      <c r="J115" s="205"/>
    </row>
    <row r="116" spans="2:10" s="2" customFormat="1" x14ac:dyDescent="0.25">
      <c r="B116" s="484" t="s">
        <v>230</v>
      </c>
      <c r="C116" s="467" t="s">
        <v>231</v>
      </c>
      <c r="D116" s="485"/>
      <c r="E116" s="485"/>
      <c r="F116" s="214"/>
      <c r="G116" s="193"/>
      <c r="H116" s="289"/>
      <c r="I116" s="193"/>
      <c r="J116" s="194"/>
    </row>
    <row r="117" spans="2:10" s="2" customFormat="1" x14ac:dyDescent="0.25">
      <c r="B117" s="506" t="s">
        <v>232</v>
      </c>
      <c r="C117" s="469" t="s">
        <v>233</v>
      </c>
      <c r="D117" s="490" t="s">
        <v>28</v>
      </c>
      <c r="E117" s="508">
        <v>40</v>
      </c>
      <c r="F117" s="266">
        <v>0</v>
      </c>
      <c r="G117" s="143">
        <f>E117*F117</f>
        <v>0</v>
      </c>
      <c r="H117" s="179"/>
      <c r="I117" s="160" t="e">
        <f>G117/$H$368</f>
        <v>#DIV/0!</v>
      </c>
      <c r="J117" s="161"/>
    </row>
    <row r="118" spans="2:10" s="2" customFormat="1" x14ac:dyDescent="0.25">
      <c r="B118" s="509" t="s">
        <v>234</v>
      </c>
      <c r="C118" s="486" t="s">
        <v>235</v>
      </c>
      <c r="D118" s="510" t="s">
        <v>28</v>
      </c>
      <c r="E118" s="511">
        <v>5</v>
      </c>
      <c r="F118" s="263">
        <v>0</v>
      </c>
      <c r="G118" s="143">
        <f>E118*F118</f>
        <v>0</v>
      </c>
      <c r="H118" s="243"/>
      <c r="I118" s="160" t="e">
        <f>G118/$H$368</f>
        <v>#DIV/0!</v>
      </c>
      <c r="J118" s="249"/>
    </row>
    <row r="119" spans="2:10" s="2" customFormat="1" x14ac:dyDescent="0.25">
      <c r="B119" s="484" t="s">
        <v>236</v>
      </c>
      <c r="C119" s="467" t="s">
        <v>237</v>
      </c>
      <c r="D119" s="485"/>
      <c r="E119" s="485"/>
      <c r="F119" s="214"/>
      <c r="G119" s="193"/>
      <c r="H119" s="284"/>
      <c r="I119" s="193"/>
      <c r="J119" s="194"/>
    </row>
    <row r="120" spans="2:10" s="181" customFormat="1" x14ac:dyDescent="0.25">
      <c r="B120" s="475" t="s">
        <v>238</v>
      </c>
      <c r="C120" s="512" t="s">
        <v>239</v>
      </c>
      <c r="D120" s="475" t="s">
        <v>160</v>
      </c>
      <c r="E120" s="513">
        <f>2+1.4+2.5+1.4+0.9+1.4+1.3</f>
        <v>10.900000000000002</v>
      </c>
      <c r="F120" s="267">
        <v>0</v>
      </c>
      <c r="G120" s="286">
        <f>E120*F120</f>
        <v>0</v>
      </c>
      <c r="H120" s="190"/>
      <c r="I120" s="293" t="e">
        <f>G120/$H$368</f>
        <v>#DIV/0!</v>
      </c>
      <c r="J120" s="161"/>
    </row>
    <row r="121" spans="2:10" s="181" customFormat="1" x14ac:dyDescent="0.25">
      <c r="B121" s="475" t="s">
        <v>240</v>
      </c>
      <c r="C121" s="512" t="s">
        <v>241</v>
      </c>
      <c r="D121" s="514" t="s">
        <v>160</v>
      </c>
      <c r="E121" s="489">
        <f>(0.65*3)</f>
        <v>1.9500000000000002</v>
      </c>
      <c r="F121" s="268">
        <v>0</v>
      </c>
      <c r="G121" s="292">
        <f>E121*F121</f>
        <v>0</v>
      </c>
      <c r="H121" s="295"/>
      <c r="I121" s="294" t="e">
        <f>G121/$H$368</f>
        <v>#DIV/0!</v>
      </c>
      <c r="J121" s="182"/>
    </row>
    <row r="122" spans="2:10" s="2" customFormat="1" ht="13.8" thickBot="1" x14ac:dyDescent="0.3">
      <c r="B122" s="484" t="s">
        <v>242</v>
      </c>
      <c r="C122" s="467" t="s">
        <v>243</v>
      </c>
      <c r="D122" s="485"/>
      <c r="E122" s="485"/>
      <c r="F122" s="214"/>
      <c r="G122" s="193"/>
      <c r="H122" s="289"/>
      <c r="I122" s="193"/>
      <c r="J122" s="194"/>
    </row>
    <row r="123" spans="2:10" s="2" customFormat="1" ht="13.8" thickBot="1" x14ac:dyDescent="0.3">
      <c r="B123" s="475" t="s">
        <v>244</v>
      </c>
      <c r="C123" s="512" t="s">
        <v>243</v>
      </c>
      <c r="D123" s="475" t="s">
        <v>28</v>
      </c>
      <c r="E123" s="515">
        <v>149</v>
      </c>
      <c r="F123" s="268">
        <v>0</v>
      </c>
      <c r="G123" s="232">
        <f>E123*F123</f>
        <v>0</v>
      </c>
      <c r="H123" s="187"/>
      <c r="I123" s="157" t="e">
        <f>G123/$H$368</f>
        <v>#DIV/0!</v>
      </c>
      <c r="J123" s="159"/>
    </row>
    <row r="124" spans="2:10" s="2" customFormat="1" ht="13.8" thickBot="1" x14ac:dyDescent="0.3">
      <c r="B124" s="449">
        <v>5</v>
      </c>
      <c r="C124" s="503" t="s">
        <v>245</v>
      </c>
      <c r="D124" s="504"/>
      <c r="E124" s="504"/>
      <c r="F124" s="140"/>
      <c r="G124" s="189"/>
      <c r="H124" s="35">
        <f>SUM(G125:G126)</f>
        <v>0</v>
      </c>
      <c r="I124" s="4" t="e">
        <f>H124/$H$368</f>
        <v>#DIV/0!</v>
      </c>
      <c r="J124" s="4"/>
    </row>
    <row r="125" spans="2:10" s="3" customFormat="1" x14ac:dyDescent="0.25">
      <c r="B125" s="516" t="s">
        <v>246</v>
      </c>
      <c r="C125" s="512" t="s">
        <v>247</v>
      </c>
      <c r="D125" s="516" t="s">
        <v>160</v>
      </c>
      <c r="E125" s="515">
        <v>42</v>
      </c>
      <c r="F125" s="269">
        <v>0</v>
      </c>
      <c r="G125" s="144">
        <f t="shared" ref="G125:G126" si="26">E125*F125</f>
        <v>0</v>
      </c>
      <c r="H125" s="186"/>
      <c r="I125" s="149" t="e">
        <f>G125/$H$368</f>
        <v>#DIV/0!</v>
      </c>
      <c r="J125" s="147"/>
    </row>
    <row r="126" spans="2:10" s="20" customFormat="1" ht="13.8" thickBot="1" x14ac:dyDescent="0.3">
      <c r="B126" s="475" t="s">
        <v>248</v>
      </c>
      <c r="C126" s="512" t="s">
        <v>249</v>
      </c>
      <c r="D126" s="490" t="s">
        <v>160</v>
      </c>
      <c r="E126" s="517">
        <v>94</v>
      </c>
      <c r="F126" s="270">
        <v>0</v>
      </c>
      <c r="G126" s="41">
        <f t="shared" si="26"/>
        <v>0</v>
      </c>
      <c r="H126" s="188"/>
      <c r="I126" s="109" t="e">
        <f>G126/$H$368</f>
        <v>#DIV/0!</v>
      </c>
      <c r="J126" s="110"/>
    </row>
    <row r="127" spans="2:10" s="2" customFormat="1" ht="13.8" thickBot="1" x14ac:dyDescent="0.3">
      <c r="B127" s="465">
        <v>6</v>
      </c>
      <c r="C127" s="503" t="s">
        <v>250</v>
      </c>
      <c r="D127" s="504"/>
      <c r="E127" s="504"/>
      <c r="F127" s="140"/>
      <c r="G127" s="189"/>
      <c r="H127" s="35">
        <f>SUM(G128:G134)</f>
        <v>0</v>
      </c>
      <c r="I127" s="4" t="e">
        <f>H127/$H$368</f>
        <v>#DIV/0!</v>
      </c>
      <c r="J127" s="4"/>
    </row>
    <row r="128" spans="2:10" s="2" customFormat="1" x14ac:dyDescent="0.25">
      <c r="B128" s="475" t="s">
        <v>251</v>
      </c>
      <c r="C128" s="518" t="s">
        <v>252</v>
      </c>
      <c r="D128" s="516" t="s">
        <v>28</v>
      </c>
      <c r="E128" s="519">
        <f>2983.2+E130</f>
        <v>3994.2</v>
      </c>
      <c r="F128" s="269">
        <v>0</v>
      </c>
      <c r="G128" s="232">
        <f t="shared" ref="G128:G134" si="27">E128*F128</f>
        <v>0</v>
      </c>
      <c r="H128" s="186"/>
      <c r="I128" s="155" t="e">
        <f t="shared" ref="I128:I134" si="28">G128/$H$368</f>
        <v>#DIV/0!</v>
      </c>
      <c r="J128" s="226"/>
    </row>
    <row r="129" spans="2:10" s="2" customFormat="1" x14ac:dyDescent="0.25">
      <c r="B129" s="475" t="s">
        <v>253</v>
      </c>
      <c r="C129" s="472" t="s">
        <v>254</v>
      </c>
      <c r="D129" s="475" t="s">
        <v>28</v>
      </c>
      <c r="E129" s="513">
        <v>2983.2000000000007</v>
      </c>
      <c r="F129" s="267">
        <v>0</v>
      </c>
      <c r="G129" s="232">
        <f t="shared" si="27"/>
        <v>0</v>
      </c>
      <c r="H129" s="187"/>
      <c r="I129" s="229" t="e">
        <f t="shared" si="28"/>
        <v>#DIV/0!</v>
      </c>
      <c r="J129" s="211"/>
    </row>
    <row r="130" spans="2:10" s="2" customFormat="1" ht="26.4" x14ac:dyDescent="0.25">
      <c r="B130" s="475" t="s">
        <v>255</v>
      </c>
      <c r="C130" s="472" t="s">
        <v>256</v>
      </c>
      <c r="D130" s="475" t="s">
        <v>28</v>
      </c>
      <c r="E130" s="513">
        <f>61+77+205+22+52+10+44+90+9+119+21+15+6+4+5+4+15+33+16+33+15+9+9+16+5+9+107</f>
        <v>1011</v>
      </c>
      <c r="F130" s="267">
        <v>0</v>
      </c>
      <c r="G130" s="232">
        <f t="shared" si="27"/>
        <v>0</v>
      </c>
      <c r="H130" s="187"/>
      <c r="I130" s="229" t="e">
        <f t="shared" si="28"/>
        <v>#DIV/0!</v>
      </c>
      <c r="J130" s="224"/>
    </row>
    <row r="131" spans="2:10" s="2" customFormat="1" x14ac:dyDescent="0.25">
      <c r="B131" s="475" t="s">
        <v>257</v>
      </c>
      <c r="C131" s="512" t="s">
        <v>258</v>
      </c>
      <c r="D131" s="475" t="s">
        <v>28</v>
      </c>
      <c r="E131" s="513">
        <v>170</v>
      </c>
      <c r="F131" s="267">
        <v>0</v>
      </c>
      <c r="G131" s="232">
        <f t="shared" si="27"/>
        <v>0</v>
      </c>
      <c r="H131" s="187"/>
      <c r="I131" s="229" t="e">
        <f t="shared" si="28"/>
        <v>#DIV/0!</v>
      </c>
      <c r="J131" s="161"/>
    </row>
    <row r="132" spans="2:10" s="2" customFormat="1" x14ac:dyDescent="0.25">
      <c r="B132" s="475" t="s">
        <v>259</v>
      </c>
      <c r="C132" s="520" t="s">
        <v>260</v>
      </c>
      <c r="D132" s="475" t="s">
        <v>28</v>
      </c>
      <c r="E132" s="513">
        <f>6*3</f>
        <v>18</v>
      </c>
      <c r="F132" s="267">
        <v>0</v>
      </c>
      <c r="G132" s="232">
        <f t="shared" si="27"/>
        <v>0</v>
      </c>
      <c r="H132" s="187"/>
      <c r="I132" s="160" t="e">
        <f t="shared" si="28"/>
        <v>#DIV/0!</v>
      </c>
      <c r="J132" s="224"/>
    </row>
    <row r="133" spans="2:10" s="2" customFormat="1" x14ac:dyDescent="0.25">
      <c r="B133" s="475" t="s">
        <v>261</v>
      </c>
      <c r="C133" s="472" t="s">
        <v>262</v>
      </c>
      <c r="D133" s="475" t="s">
        <v>160</v>
      </c>
      <c r="E133" s="513">
        <f>E126+E125</f>
        <v>136</v>
      </c>
      <c r="F133" s="267">
        <v>0</v>
      </c>
      <c r="G133" s="232">
        <f t="shared" si="27"/>
        <v>0</v>
      </c>
      <c r="H133" s="187"/>
      <c r="I133" s="160" t="e">
        <f t="shared" si="28"/>
        <v>#DIV/0!</v>
      </c>
      <c r="J133" s="161"/>
    </row>
    <row r="134" spans="2:10" s="2" customFormat="1" ht="13.8" thickBot="1" x14ac:dyDescent="0.3">
      <c r="B134" s="475" t="s">
        <v>263</v>
      </c>
      <c r="C134" s="472" t="s">
        <v>264</v>
      </c>
      <c r="D134" s="475" t="s">
        <v>28</v>
      </c>
      <c r="E134" s="521">
        <v>50</v>
      </c>
      <c r="F134" s="267">
        <v>0</v>
      </c>
      <c r="G134" s="232">
        <f t="shared" si="27"/>
        <v>0</v>
      </c>
      <c r="H134" s="188"/>
      <c r="I134" s="160" t="e">
        <f t="shared" si="28"/>
        <v>#DIV/0!</v>
      </c>
      <c r="J134" s="161"/>
    </row>
    <row r="135" spans="2:10" s="90" customFormat="1" ht="13.8" thickBot="1" x14ac:dyDescent="0.3">
      <c r="B135" s="522">
        <v>7</v>
      </c>
      <c r="C135" s="523" t="s">
        <v>265</v>
      </c>
      <c r="D135" s="524"/>
      <c r="E135" s="524"/>
      <c r="F135" s="216"/>
      <c r="G135" s="200"/>
      <c r="H135" s="141">
        <f>SUM(G137:G176)</f>
        <v>0</v>
      </c>
      <c r="I135" s="142" t="e">
        <f>H135/$H$368</f>
        <v>#DIV/0!</v>
      </c>
      <c r="J135" s="142"/>
    </row>
    <row r="136" spans="2:10" s="2" customFormat="1" ht="13.8" thickBot="1" x14ac:dyDescent="0.3">
      <c r="B136" s="466" t="s">
        <v>266</v>
      </c>
      <c r="C136" s="525" t="s">
        <v>267</v>
      </c>
      <c r="D136" s="468"/>
      <c r="E136" s="468"/>
      <c r="F136" s="171"/>
      <c r="G136" s="171"/>
      <c r="H136" s="171"/>
      <c r="I136" s="171"/>
      <c r="J136" s="172"/>
    </row>
    <row r="137" spans="2:10" s="2" customFormat="1" x14ac:dyDescent="0.25">
      <c r="B137" s="505" t="s">
        <v>268</v>
      </c>
      <c r="C137" s="472" t="s">
        <v>269</v>
      </c>
      <c r="D137" s="526" t="s">
        <v>23</v>
      </c>
      <c r="E137" s="527">
        <v>1</v>
      </c>
      <c r="F137" s="269">
        <v>0</v>
      </c>
      <c r="G137" s="232">
        <f t="shared" ref="G137:G138" si="29">E137*F137</f>
        <v>0</v>
      </c>
      <c r="H137" s="179"/>
      <c r="I137" s="229" t="e">
        <f t="shared" ref="I137:I144" si="30">G137/$H$368</f>
        <v>#DIV/0!</v>
      </c>
      <c r="J137" s="211"/>
    </row>
    <row r="138" spans="2:10" s="2" customFormat="1" x14ac:dyDescent="0.25">
      <c r="B138" s="505" t="s">
        <v>270</v>
      </c>
      <c r="C138" s="472" t="s">
        <v>271</v>
      </c>
      <c r="D138" s="526" t="s">
        <v>57</v>
      </c>
      <c r="E138" s="527">
        <v>5</v>
      </c>
      <c r="F138" s="267">
        <v>0</v>
      </c>
      <c r="G138" s="232">
        <f t="shared" si="29"/>
        <v>0</v>
      </c>
      <c r="H138" s="243"/>
      <c r="I138" s="229" t="e">
        <f t="shared" si="30"/>
        <v>#DIV/0!</v>
      </c>
      <c r="J138" s="161"/>
    </row>
    <row r="139" spans="2:10" s="2" customFormat="1" x14ac:dyDescent="0.25">
      <c r="B139" s="505" t="s">
        <v>272</v>
      </c>
      <c r="C139" s="469" t="s">
        <v>273</v>
      </c>
      <c r="D139" s="526" t="s">
        <v>57</v>
      </c>
      <c r="E139" s="527">
        <v>1</v>
      </c>
      <c r="F139" s="267">
        <v>0</v>
      </c>
      <c r="G139" s="232">
        <f>E139*F139</f>
        <v>0</v>
      </c>
      <c r="H139" s="243"/>
      <c r="I139" s="229" t="e">
        <f t="shared" si="30"/>
        <v>#DIV/0!</v>
      </c>
      <c r="J139" s="161"/>
    </row>
    <row r="140" spans="2:10" s="2" customFormat="1" x14ac:dyDescent="0.25">
      <c r="B140" s="505" t="s">
        <v>274</v>
      </c>
      <c r="C140" s="469" t="s">
        <v>275</v>
      </c>
      <c r="D140" s="526" t="s">
        <v>57</v>
      </c>
      <c r="E140" s="527">
        <v>1</v>
      </c>
      <c r="F140" s="267">
        <v>0</v>
      </c>
      <c r="G140" s="232">
        <f t="shared" ref="G140:G143" si="31">E140*F140</f>
        <v>0</v>
      </c>
      <c r="H140" s="243"/>
      <c r="I140" s="229" t="e">
        <f t="shared" si="30"/>
        <v>#DIV/0!</v>
      </c>
      <c r="J140" s="161"/>
    </row>
    <row r="141" spans="2:10" s="2" customFormat="1" x14ac:dyDescent="0.25">
      <c r="B141" s="505" t="s">
        <v>276</v>
      </c>
      <c r="C141" s="469" t="s">
        <v>277</v>
      </c>
      <c r="D141" s="526" t="s">
        <v>23</v>
      </c>
      <c r="E141" s="528">
        <v>1</v>
      </c>
      <c r="F141" s="267">
        <v>0</v>
      </c>
      <c r="G141" s="232">
        <f t="shared" si="31"/>
        <v>0</v>
      </c>
      <c r="H141" s="243"/>
      <c r="I141" s="229" t="e">
        <f t="shared" si="30"/>
        <v>#DIV/0!</v>
      </c>
      <c r="J141" s="161"/>
    </row>
    <row r="142" spans="2:10" s="2" customFormat="1" x14ac:dyDescent="0.25">
      <c r="B142" s="505" t="s">
        <v>278</v>
      </c>
      <c r="C142" s="469" t="s">
        <v>279</v>
      </c>
      <c r="D142" s="526" t="s">
        <v>57</v>
      </c>
      <c r="E142" s="527">
        <v>2</v>
      </c>
      <c r="F142" s="267">
        <v>0</v>
      </c>
      <c r="G142" s="232">
        <f t="shared" si="31"/>
        <v>0</v>
      </c>
      <c r="H142" s="243"/>
      <c r="I142" s="229" t="e">
        <f t="shared" si="30"/>
        <v>#DIV/0!</v>
      </c>
      <c r="J142" s="161"/>
    </row>
    <row r="143" spans="2:10" s="2" customFormat="1" x14ac:dyDescent="0.25">
      <c r="B143" s="505" t="s">
        <v>280</v>
      </c>
      <c r="C143" s="472" t="s">
        <v>281</v>
      </c>
      <c r="D143" s="526" t="s">
        <v>57</v>
      </c>
      <c r="E143" s="527">
        <v>1</v>
      </c>
      <c r="F143" s="267">
        <v>0</v>
      </c>
      <c r="G143" s="232">
        <f t="shared" si="31"/>
        <v>0</v>
      </c>
      <c r="H143" s="243"/>
      <c r="I143" s="229" t="e">
        <f t="shared" si="30"/>
        <v>#DIV/0!</v>
      </c>
      <c r="J143" s="161"/>
    </row>
    <row r="144" spans="2:10" s="2" customFormat="1" ht="13.8" thickBot="1" x14ac:dyDescent="0.3">
      <c r="B144" s="529" t="s">
        <v>282</v>
      </c>
      <c r="C144" s="472" t="s">
        <v>283</v>
      </c>
      <c r="D144" s="526" t="s">
        <v>57</v>
      </c>
      <c r="E144" s="527">
        <v>2</v>
      </c>
      <c r="F144" s="267">
        <v>0</v>
      </c>
      <c r="G144" s="232">
        <f>E144*F144</f>
        <v>0</v>
      </c>
      <c r="H144" s="243"/>
      <c r="I144" s="229" t="e">
        <f t="shared" si="30"/>
        <v>#DIV/0!</v>
      </c>
      <c r="J144" s="249"/>
    </row>
    <row r="145" spans="1:10" s="2" customFormat="1" x14ac:dyDescent="0.25">
      <c r="B145" s="466" t="s">
        <v>284</v>
      </c>
      <c r="C145" s="525" t="s">
        <v>285</v>
      </c>
      <c r="D145" s="468"/>
      <c r="E145" s="468"/>
      <c r="F145" s="213"/>
      <c r="G145" s="171"/>
      <c r="H145" s="171"/>
      <c r="I145" s="171"/>
      <c r="J145" s="172"/>
    </row>
    <row r="146" spans="1:10" s="2" customFormat="1" ht="39.6" x14ac:dyDescent="0.25">
      <c r="B146" s="505" t="s">
        <v>268</v>
      </c>
      <c r="C146" s="469" t="s">
        <v>286</v>
      </c>
      <c r="D146" s="505" t="s">
        <v>23</v>
      </c>
      <c r="E146" s="527">
        <v>1</v>
      </c>
      <c r="F146" s="267">
        <v>0</v>
      </c>
      <c r="G146" s="232">
        <f>E146*F146</f>
        <v>0</v>
      </c>
      <c r="H146" s="243"/>
      <c r="I146" s="229" t="e">
        <f>G146/$H$368</f>
        <v>#DIV/0!</v>
      </c>
      <c r="J146" s="262"/>
    </row>
    <row r="147" spans="1:10" s="2" customFormat="1" ht="26.4" x14ac:dyDescent="0.25">
      <c r="B147" s="505" t="s">
        <v>270</v>
      </c>
      <c r="C147" s="530" t="s">
        <v>287</v>
      </c>
      <c r="D147" s="526" t="s">
        <v>57</v>
      </c>
      <c r="E147" s="531">
        <v>5</v>
      </c>
      <c r="F147" s="267">
        <v>0</v>
      </c>
      <c r="G147" s="232">
        <f>E147*F147</f>
        <v>0</v>
      </c>
      <c r="H147" s="179"/>
      <c r="I147" s="229" t="e">
        <f>G147/$H$368</f>
        <v>#DIV/0!</v>
      </c>
      <c r="J147" s="211"/>
    </row>
    <row r="148" spans="1:10" s="2" customFormat="1" x14ac:dyDescent="0.25">
      <c r="B148" s="499" t="s">
        <v>284</v>
      </c>
      <c r="C148" s="532" t="s">
        <v>288</v>
      </c>
      <c r="D148" s="485"/>
      <c r="E148" s="485"/>
      <c r="F148" s="214"/>
      <c r="G148" s="193"/>
      <c r="H148" s="193"/>
      <c r="I148" s="193"/>
      <c r="J148" s="194"/>
    </row>
    <row r="149" spans="1:10" s="2" customFormat="1" ht="39.6" x14ac:dyDescent="0.25">
      <c r="B149" s="533" t="s">
        <v>289</v>
      </c>
      <c r="C149" s="469" t="s">
        <v>290</v>
      </c>
      <c r="D149" s="505" t="s">
        <v>23</v>
      </c>
      <c r="E149" s="527">
        <v>1</v>
      </c>
      <c r="F149" s="267">
        <v>0</v>
      </c>
      <c r="G149" s="232">
        <f>E149*F149</f>
        <v>0</v>
      </c>
      <c r="H149" s="258"/>
      <c r="I149" s="229" t="e">
        <f>G149/$H$368</f>
        <v>#DIV/0!</v>
      </c>
      <c r="J149" s="259"/>
    </row>
    <row r="150" spans="1:10" s="2" customFormat="1" x14ac:dyDescent="0.25">
      <c r="B150" s="475" t="s">
        <v>291</v>
      </c>
      <c r="C150" s="469" t="s">
        <v>292</v>
      </c>
      <c r="D150" s="505" t="s">
        <v>23</v>
      </c>
      <c r="E150" s="531">
        <v>1</v>
      </c>
      <c r="F150" s="267">
        <v>0</v>
      </c>
      <c r="G150" s="232">
        <f>E150*F150</f>
        <v>0</v>
      </c>
      <c r="H150" s="179"/>
      <c r="I150" s="229" t="e">
        <f>G150/$H$368</f>
        <v>#DIV/0!</v>
      </c>
      <c r="J150" s="211"/>
    </row>
    <row r="151" spans="1:10" s="2" customFormat="1" x14ac:dyDescent="0.25">
      <c r="A151" s="303" t="s">
        <v>293</v>
      </c>
      <c r="B151" s="499" t="s">
        <v>294</v>
      </c>
      <c r="C151" s="532" t="s">
        <v>295</v>
      </c>
      <c r="D151" s="485"/>
      <c r="E151" s="485"/>
      <c r="F151" s="193"/>
      <c r="G151" s="193"/>
      <c r="H151" s="193"/>
      <c r="I151" s="193"/>
      <c r="J151" s="194"/>
    </row>
    <row r="152" spans="1:10" s="2" customFormat="1" x14ac:dyDescent="0.25">
      <c r="B152" s="505" t="s">
        <v>296</v>
      </c>
      <c r="C152" s="457" t="s">
        <v>297</v>
      </c>
      <c r="D152" s="475" t="s">
        <v>57</v>
      </c>
      <c r="E152" s="476">
        <v>17</v>
      </c>
      <c r="F152" s="234">
        <v>0</v>
      </c>
      <c r="G152" s="232">
        <f t="shared" ref="G152:G160" si="32">E152*F152</f>
        <v>0</v>
      </c>
      <c r="H152" s="187"/>
      <c r="I152" s="229" t="e">
        <f t="shared" ref="I152:I161" si="33">G152/$H$368</f>
        <v>#DIV/0!</v>
      </c>
      <c r="J152" s="222"/>
    </row>
    <row r="153" spans="1:10" s="2" customFormat="1" x14ac:dyDescent="0.25">
      <c r="B153" s="505" t="s">
        <v>298</v>
      </c>
      <c r="C153" s="457" t="s">
        <v>299</v>
      </c>
      <c r="D153" s="475" t="s">
        <v>57</v>
      </c>
      <c r="E153" s="476">
        <f>E152+E156</f>
        <v>18</v>
      </c>
      <c r="F153" s="234">
        <v>0</v>
      </c>
      <c r="G153" s="232">
        <f t="shared" ref="G153" si="34">E153*F153</f>
        <v>0</v>
      </c>
      <c r="H153" s="187"/>
      <c r="I153" s="229" t="e">
        <f t="shared" si="33"/>
        <v>#DIV/0!</v>
      </c>
      <c r="J153" s="222"/>
    </row>
    <row r="154" spans="1:10" s="2" customFormat="1" x14ac:dyDescent="0.25">
      <c r="B154" s="505" t="s">
        <v>300</v>
      </c>
      <c r="C154" s="457" t="s">
        <v>301</v>
      </c>
      <c r="D154" s="475" t="s">
        <v>57</v>
      </c>
      <c r="E154" s="476">
        <v>3</v>
      </c>
      <c r="F154" s="234">
        <v>0</v>
      </c>
      <c r="G154" s="232">
        <f t="shared" ref="G154" si="35">E154*F154</f>
        <v>0</v>
      </c>
      <c r="H154" s="187"/>
      <c r="I154" s="229" t="e">
        <f t="shared" si="33"/>
        <v>#DIV/0!</v>
      </c>
      <c r="J154" s="222"/>
    </row>
    <row r="155" spans="1:10" s="2" customFormat="1" x14ac:dyDescent="0.25">
      <c r="B155" s="505" t="s">
        <v>302</v>
      </c>
      <c r="C155" s="534" t="s">
        <v>303</v>
      </c>
      <c r="D155" s="475" t="s">
        <v>57</v>
      </c>
      <c r="E155" s="476">
        <v>7</v>
      </c>
      <c r="F155" s="234">
        <v>0</v>
      </c>
      <c r="G155" s="232">
        <f t="shared" si="32"/>
        <v>0</v>
      </c>
      <c r="H155" s="187"/>
      <c r="I155" s="229" t="e">
        <f t="shared" si="33"/>
        <v>#DIV/0!</v>
      </c>
      <c r="J155" s="222"/>
    </row>
    <row r="156" spans="1:10" s="2" customFormat="1" x14ac:dyDescent="0.25">
      <c r="B156" s="505" t="s">
        <v>304</v>
      </c>
      <c r="C156" s="534" t="s">
        <v>305</v>
      </c>
      <c r="D156" s="475" t="s">
        <v>57</v>
      </c>
      <c r="E156" s="476">
        <v>1</v>
      </c>
      <c r="F156" s="267">
        <v>0</v>
      </c>
      <c r="G156" s="232">
        <f t="shared" si="32"/>
        <v>0</v>
      </c>
      <c r="H156" s="187"/>
      <c r="I156" s="229" t="e">
        <f t="shared" si="33"/>
        <v>#DIV/0!</v>
      </c>
      <c r="J156" s="222"/>
    </row>
    <row r="157" spans="1:10" s="2" customFormat="1" x14ac:dyDescent="0.25">
      <c r="B157" s="505" t="s">
        <v>306</v>
      </c>
      <c r="C157" s="457" t="s">
        <v>299</v>
      </c>
      <c r="D157" s="475" t="s">
        <v>57</v>
      </c>
      <c r="E157" s="476">
        <v>1</v>
      </c>
      <c r="F157" s="267">
        <v>0</v>
      </c>
      <c r="G157" s="232">
        <f t="shared" ref="G157" si="36">E157*F157</f>
        <v>0</v>
      </c>
      <c r="H157" s="187"/>
      <c r="I157" s="229" t="e">
        <f t="shared" si="33"/>
        <v>#DIV/0!</v>
      </c>
      <c r="J157" s="222"/>
    </row>
    <row r="158" spans="1:10" s="2" customFormat="1" x14ac:dyDescent="0.25">
      <c r="B158" s="505" t="s">
        <v>307</v>
      </c>
      <c r="C158" s="535" t="s">
        <v>308</v>
      </c>
      <c r="D158" s="475" t="s">
        <v>57</v>
      </c>
      <c r="E158" s="476">
        <v>1</v>
      </c>
      <c r="F158" s="267">
        <v>0</v>
      </c>
      <c r="G158" s="232">
        <f t="shared" si="32"/>
        <v>0</v>
      </c>
      <c r="H158" s="187"/>
      <c r="I158" s="229" t="e">
        <f t="shared" si="33"/>
        <v>#DIV/0!</v>
      </c>
      <c r="J158" s="222"/>
    </row>
    <row r="159" spans="1:10" s="2" customFormat="1" x14ac:dyDescent="0.25">
      <c r="B159" s="505" t="s">
        <v>309</v>
      </c>
      <c r="C159" s="457" t="s">
        <v>310</v>
      </c>
      <c r="D159" s="475" t="s">
        <v>57</v>
      </c>
      <c r="E159" s="476">
        <v>6</v>
      </c>
      <c r="F159" s="267">
        <v>0</v>
      </c>
      <c r="G159" s="232">
        <f t="shared" si="32"/>
        <v>0</v>
      </c>
      <c r="H159" s="187"/>
      <c r="I159" s="229" t="e">
        <f t="shared" si="33"/>
        <v>#DIV/0!</v>
      </c>
      <c r="J159" s="222"/>
    </row>
    <row r="160" spans="1:10" s="2" customFormat="1" x14ac:dyDescent="0.25">
      <c r="B160" s="505" t="s">
        <v>311</v>
      </c>
      <c r="C160" s="457" t="s">
        <v>312</v>
      </c>
      <c r="D160" s="475" t="s">
        <v>57</v>
      </c>
      <c r="E160" s="476">
        <v>10</v>
      </c>
      <c r="F160" s="267">
        <v>0</v>
      </c>
      <c r="G160" s="232">
        <f t="shared" si="32"/>
        <v>0</v>
      </c>
      <c r="H160" s="187"/>
      <c r="I160" s="229" t="e">
        <f t="shared" si="33"/>
        <v>#DIV/0!</v>
      </c>
      <c r="J160" s="211"/>
    </row>
    <row r="161" spans="2:10" s="2" customFormat="1" x14ac:dyDescent="0.25">
      <c r="B161" s="505" t="s">
        <v>313</v>
      </c>
      <c r="C161" s="536" t="s">
        <v>314</v>
      </c>
      <c r="D161" s="537" t="s">
        <v>57</v>
      </c>
      <c r="E161" s="538">
        <v>6</v>
      </c>
      <c r="F161" s="267">
        <v>0</v>
      </c>
      <c r="G161" s="232">
        <f t="shared" ref="G161" si="37">E161*F161</f>
        <v>0</v>
      </c>
      <c r="H161" s="197"/>
      <c r="I161" s="229" t="e">
        <f t="shared" si="33"/>
        <v>#DIV/0!</v>
      </c>
      <c r="J161" s="223"/>
    </row>
    <row r="162" spans="2:10" s="2" customFormat="1" x14ac:dyDescent="0.25">
      <c r="B162" s="499" t="s">
        <v>315</v>
      </c>
      <c r="C162" s="532" t="s">
        <v>316</v>
      </c>
      <c r="D162" s="485"/>
      <c r="E162" s="539"/>
      <c r="F162" s="214"/>
      <c r="G162" s="193"/>
      <c r="H162" s="193"/>
      <c r="I162" s="193"/>
      <c r="J162" s="194"/>
    </row>
    <row r="163" spans="2:10" s="2" customFormat="1" x14ac:dyDescent="0.25">
      <c r="B163" s="540" t="s">
        <v>317</v>
      </c>
      <c r="C163" s="541" t="s">
        <v>318</v>
      </c>
      <c r="D163" s="492" t="s">
        <v>57</v>
      </c>
      <c r="E163" s="493">
        <v>16</v>
      </c>
      <c r="F163" s="267">
        <v>0</v>
      </c>
      <c r="G163" s="232">
        <f t="shared" ref="G163:G166" si="38">E163*F163</f>
        <v>0</v>
      </c>
      <c r="H163" s="190"/>
      <c r="I163" s="157" t="e">
        <f>G163/$H$368</f>
        <v>#DIV/0!</v>
      </c>
      <c r="J163" s="221"/>
    </row>
    <row r="164" spans="2:10" s="2" customFormat="1" x14ac:dyDescent="0.25">
      <c r="B164" s="505" t="s">
        <v>319</v>
      </c>
      <c r="C164" s="473" t="s">
        <v>320</v>
      </c>
      <c r="D164" s="475" t="s">
        <v>57</v>
      </c>
      <c r="E164" s="471">
        <f>E154</f>
        <v>3</v>
      </c>
      <c r="F164" s="267">
        <v>0</v>
      </c>
      <c r="G164" s="232">
        <f t="shared" ref="G164" si="39">E164*F164</f>
        <v>0</v>
      </c>
      <c r="H164" s="187"/>
      <c r="I164" s="229" t="e">
        <f>G164/$H$368</f>
        <v>#DIV/0!</v>
      </c>
      <c r="J164" s="224"/>
    </row>
    <row r="165" spans="2:10" s="2" customFormat="1" x14ac:dyDescent="0.25">
      <c r="B165" s="505" t="s">
        <v>321</v>
      </c>
      <c r="C165" s="457" t="s">
        <v>322</v>
      </c>
      <c r="D165" s="475" t="s">
        <v>57</v>
      </c>
      <c r="E165" s="476">
        <v>7</v>
      </c>
      <c r="F165" s="267">
        <v>0</v>
      </c>
      <c r="G165" s="232">
        <f t="shared" si="38"/>
        <v>0</v>
      </c>
      <c r="H165" s="187"/>
      <c r="I165" s="229" t="e">
        <f>G165/$H$368</f>
        <v>#DIV/0!</v>
      </c>
      <c r="J165" s="222"/>
    </row>
    <row r="166" spans="2:10" s="2" customFormat="1" x14ac:dyDescent="0.25">
      <c r="B166" s="505" t="s">
        <v>323</v>
      </c>
      <c r="C166" s="542" t="s">
        <v>324</v>
      </c>
      <c r="D166" s="490" t="s">
        <v>57</v>
      </c>
      <c r="E166" s="508">
        <v>7</v>
      </c>
      <c r="F166" s="267">
        <v>0</v>
      </c>
      <c r="G166" s="232">
        <f t="shared" si="38"/>
        <v>0</v>
      </c>
      <c r="H166" s="197"/>
      <c r="I166" s="170" t="e">
        <f>G166/$H$368</f>
        <v>#DIV/0!</v>
      </c>
      <c r="J166" s="225"/>
    </row>
    <row r="167" spans="2:10" s="2" customFormat="1" x14ac:dyDescent="0.25">
      <c r="B167" s="499" t="s">
        <v>325</v>
      </c>
      <c r="C167" s="532" t="s">
        <v>326</v>
      </c>
      <c r="D167" s="485"/>
      <c r="E167" s="539"/>
      <c r="F167" s="214"/>
      <c r="G167" s="193"/>
      <c r="H167" s="289"/>
      <c r="I167" s="193"/>
      <c r="J167" s="194"/>
    </row>
    <row r="168" spans="2:10" s="2" customFormat="1" x14ac:dyDescent="0.25">
      <c r="B168" s="505" t="s">
        <v>327</v>
      </c>
      <c r="C168" s="457" t="s">
        <v>328</v>
      </c>
      <c r="D168" s="475" t="s">
        <v>57</v>
      </c>
      <c r="E168" s="476">
        <v>17</v>
      </c>
      <c r="F168" s="267">
        <v>0</v>
      </c>
      <c r="G168" s="232">
        <f t="shared" ref="G168:G169" si="40">E168*F168</f>
        <v>0</v>
      </c>
      <c r="H168" s="187"/>
      <c r="I168" s="229" t="e">
        <f t="shared" ref="I168:I176" si="41">G168/$H$368</f>
        <v>#DIV/0!</v>
      </c>
      <c r="J168" s="211"/>
    </row>
    <row r="169" spans="2:10" s="2" customFormat="1" x14ac:dyDescent="0.25">
      <c r="B169" s="505" t="s">
        <v>329</v>
      </c>
      <c r="C169" s="457" t="s">
        <v>330</v>
      </c>
      <c r="D169" s="475" t="s">
        <v>57</v>
      </c>
      <c r="E169" s="476">
        <v>8</v>
      </c>
      <c r="F169" s="267">
        <v>0</v>
      </c>
      <c r="G169" s="232">
        <f t="shared" si="40"/>
        <v>0</v>
      </c>
      <c r="H169" s="187"/>
      <c r="I169" s="229" t="e">
        <f t="shared" si="41"/>
        <v>#DIV/0!</v>
      </c>
      <c r="J169" s="211"/>
    </row>
    <row r="170" spans="2:10" s="2" customFormat="1" x14ac:dyDescent="0.25">
      <c r="B170" s="505" t="s">
        <v>331</v>
      </c>
      <c r="C170" s="457" t="s">
        <v>332</v>
      </c>
      <c r="D170" s="475" t="s">
        <v>57</v>
      </c>
      <c r="E170" s="476">
        <v>8</v>
      </c>
      <c r="F170" s="267">
        <v>0</v>
      </c>
      <c r="G170" s="232">
        <f t="shared" ref="G170" si="42">E170*F170</f>
        <v>0</v>
      </c>
      <c r="H170" s="187"/>
      <c r="I170" s="229" t="e">
        <f t="shared" si="41"/>
        <v>#DIV/0!</v>
      </c>
      <c r="J170" s="211"/>
    </row>
    <row r="171" spans="2:10" s="2" customFormat="1" x14ac:dyDescent="0.25">
      <c r="B171" s="505" t="s">
        <v>333</v>
      </c>
      <c r="C171" s="457" t="s">
        <v>334</v>
      </c>
      <c r="D171" s="475" t="s">
        <v>57</v>
      </c>
      <c r="E171" s="476">
        <v>17</v>
      </c>
      <c r="F171" s="267">
        <v>0</v>
      </c>
      <c r="G171" s="232">
        <f t="shared" ref="G171:G172" si="43">E171*F171</f>
        <v>0</v>
      </c>
      <c r="H171" s="187"/>
      <c r="I171" s="229" t="e">
        <f t="shared" si="41"/>
        <v>#DIV/0!</v>
      </c>
      <c r="J171" s="222"/>
    </row>
    <row r="172" spans="2:10" s="2" customFormat="1" x14ac:dyDescent="0.25">
      <c r="B172" s="505" t="s">
        <v>335</v>
      </c>
      <c r="C172" s="457" t="s">
        <v>336</v>
      </c>
      <c r="D172" s="475" t="s">
        <v>57</v>
      </c>
      <c r="E172" s="476">
        <v>1</v>
      </c>
      <c r="F172" s="267">
        <v>0</v>
      </c>
      <c r="G172" s="232">
        <f t="shared" si="43"/>
        <v>0</v>
      </c>
      <c r="H172" s="187"/>
      <c r="I172" s="229" t="e">
        <f t="shared" si="41"/>
        <v>#DIV/0!</v>
      </c>
      <c r="J172" s="222"/>
    </row>
    <row r="173" spans="2:10" s="2" customFormat="1" x14ac:dyDescent="0.25">
      <c r="B173" s="505" t="s">
        <v>337</v>
      </c>
      <c r="C173" s="535" t="s">
        <v>338</v>
      </c>
      <c r="D173" s="475" t="s">
        <v>57</v>
      </c>
      <c r="E173" s="476">
        <v>1</v>
      </c>
      <c r="F173" s="267">
        <v>0</v>
      </c>
      <c r="G173" s="232">
        <f>E173*F173</f>
        <v>0</v>
      </c>
      <c r="H173" s="187"/>
      <c r="I173" s="229" t="e">
        <f t="shared" si="41"/>
        <v>#DIV/0!</v>
      </c>
      <c r="J173" s="222"/>
    </row>
    <row r="174" spans="2:10" s="2" customFormat="1" x14ac:dyDescent="0.25">
      <c r="B174" s="505" t="s">
        <v>339</v>
      </c>
      <c r="C174" s="457" t="s">
        <v>340</v>
      </c>
      <c r="D174" s="475" t="s">
        <v>57</v>
      </c>
      <c r="E174" s="476">
        <f>17+8</f>
        <v>25</v>
      </c>
      <c r="F174" s="267">
        <v>0</v>
      </c>
      <c r="G174" s="232">
        <f t="shared" ref="G174:G175" si="44">E174*F174</f>
        <v>0</v>
      </c>
      <c r="H174" s="187"/>
      <c r="I174" s="229" t="e">
        <f t="shared" si="41"/>
        <v>#DIV/0!</v>
      </c>
      <c r="J174" s="222"/>
    </row>
    <row r="175" spans="2:10" s="2" customFormat="1" x14ac:dyDescent="0.25">
      <c r="B175" s="505" t="s">
        <v>341</v>
      </c>
      <c r="C175" s="457" t="s">
        <v>342</v>
      </c>
      <c r="D175" s="475" t="s">
        <v>57</v>
      </c>
      <c r="E175" s="476">
        <v>7</v>
      </c>
      <c r="F175" s="267">
        <v>0</v>
      </c>
      <c r="G175" s="232">
        <f t="shared" si="44"/>
        <v>0</v>
      </c>
      <c r="H175" s="187"/>
      <c r="I175" s="229" t="e">
        <f t="shared" si="41"/>
        <v>#DIV/0!</v>
      </c>
      <c r="J175" s="222"/>
    </row>
    <row r="176" spans="2:10" s="2" customFormat="1" ht="13.8" thickBot="1" x14ac:dyDescent="0.3">
      <c r="B176" s="505" t="s">
        <v>343</v>
      </c>
      <c r="C176" s="457" t="s">
        <v>344</v>
      </c>
      <c r="D176" s="475" t="s">
        <v>57</v>
      </c>
      <c r="E176" s="476">
        <v>1</v>
      </c>
      <c r="F176" s="267">
        <v>0</v>
      </c>
      <c r="G176" s="232">
        <f t="shared" ref="G176" si="45">E176*F176</f>
        <v>0</v>
      </c>
      <c r="H176" s="187"/>
      <c r="I176" s="229" t="e">
        <f t="shared" si="41"/>
        <v>#DIV/0!</v>
      </c>
      <c r="J176" s="222"/>
    </row>
    <row r="177" spans="2:10" s="2" customFormat="1" ht="13.8" thickBot="1" x14ac:dyDescent="0.3">
      <c r="B177" s="449">
        <v>8</v>
      </c>
      <c r="C177" s="503" t="s">
        <v>345</v>
      </c>
      <c r="D177" s="504"/>
      <c r="E177" s="504"/>
      <c r="F177" s="140"/>
      <c r="G177" s="189"/>
      <c r="H177" s="35">
        <f>SUM(G179:G276)</f>
        <v>0</v>
      </c>
      <c r="I177" s="4" t="e">
        <f>H177/$H$368</f>
        <v>#DIV/0!</v>
      </c>
      <c r="J177" s="4"/>
    </row>
    <row r="178" spans="2:10" s="2" customFormat="1" x14ac:dyDescent="0.25">
      <c r="B178" s="466" t="s">
        <v>346</v>
      </c>
      <c r="C178" s="498" t="s">
        <v>347</v>
      </c>
      <c r="D178" s="468"/>
      <c r="E178" s="468"/>
      <c r="F178" s="213"/>
      <c r="G178" s="171"/>
      <c r="H178" s="171"/>
      <c r="I178" s="171"/>
      <c r="J178" s="172"/>
    </row>
    <row r="179" spans="2:10" s="2" customFormat="1" ht="13.8" x14ac:dyDescent="0.3">
      <c r="B179" s="526" t="s">
        <v>348</v>
      </c>
      <c r="C179" s="543" t="s">
        <v>269</v>
      </c>
      <c r="D179" s="544" t="s">
        <v>23</v>
      </c>
      <c r="E179" s="531">
        <v>1</v>
      </c>
      <c r="F179" s="242">
        <v>0</v>
      </c>
      <c r="G179" s="242">
        <f t="shared" ref="G179:G244" si="46">E179*F179</f>
        <v>0</v>
      </c>
      <c r="H179" s="190"/>
      <c r="I179" s="157" t="e">
        <f t="shared" ref="I179:I210" si="47">G179/$H$368</f>
        <v>#DIV/0!</v>
      </c>
      <c r="J179" s="159"/>
    </row>
    <row r="180" spans="2:10" s="2" customFormat="1" ht="27.6" x14ac:dyDescent="0.3">
      <c r="B180" s="526" t="s">
        <v>349</v>
      </c>
      <c r="C180" s="545" t="s">
        <v>350</v>
      </c>
      <c r="D180" s="544" t="s">
        <v>23</v>
      </c>
      <c r="E180" s="531">
        <v>1</v>
      </c>
      <c r="F180" s="242">
        <v>0</v>
      </c>
      <c r="G180" s="242">
        <f t="shared" si="46"/>
        <v>0</v>
      </c>
      <c r="H180" s="207"/>
      <c r="I180" s="160" t="e">
        <f t="shared" si="47"/>
        <v>#DIV/0!</v>
      </c>
      <c r="J180" s="222"/>
    </row>
    <row r="181" spans="2:10" s="2" customFormat="1" ht="13.8" x14ac:dyDescent="0.25">
      <c r="B181" s="526" t="s">
        <v>351</v>
      </c>
      <c r="C181" s="546" t="s">
        <v>352</v>
      </c>
      <c r="D181" s="544" t="s">
        <v>57</v>
      </c>
      <c r="E181" s="531">
        <v>1</v>
      </c>
      <c r="F181" s="242">
        <v>0</v>
      </c>
      <c r="G181" s="242">
        <f t="shared" si="46"/>
        <v>0</v>
      </c>
      <c r="H181" s="207"/>
      <c r="I181" s="160" t="e">
        <f t="shared" si="47"/>
        <v>#DIV/0!</v>
      </c>
      <c r="J181" s="222"/>
    </row>
    <row r="182" spans="2:10" s="2" customFormat="1" ht="13.8" x14ac:dyDescent="0.3">
      <c r="B182" s="526" t="s">
        <v>353</v>
      </c>
      <c r="C182" s="545" t="s">
        <v>354</v>
      </c>
      <c r="D182" s="544" t="s">
        <v>57</v>
      </c>
      <c r="E182" s="531">
        <v>1</v>
      </c>
      <c r="F182" s="242">
        <v>0</v>
      </c>
      <c r="G182" s="242">
        <f t="shared" si="46"/>
        <v>0</v>
      </c>
      <c r="H182" s="207"/>
      <c r="I182" s="160" t="e">
        <f t="shared" si="47"/>
        <v>#DIV/0!</v>
      </c>
      <c r="J182" s="222"/>
    </row>
    <row r="183" spans="2:10" s="2" customFormat="1" ht="13.8" x14ac:dyDescent="0.3">
      <c r="B183" s="526" t="s">
        <v>355</v>
      </c>
      <c r="C183" s="545" t="s">
        <v>356</v>
      </c>
      <c r="D183" s="544" t="s">
        <v>57</v>
      </c>
      <c r="E183" s="531">
        <v>1</v>
      </c>
      <c r="F183" s="242">
        <v>0</v>
      </c>
      <c r="G183" s="242">
        <f t="shared" si="46"/>
        <v>0</v>
      </c>
      <c r="H183" s="207"/>
      <c r="I183" s="160" t="e">
        <f t="shared" si="47"/>
        <v>#DIV/0!</v>
      </c>
      <c r="J183" s="222"/>
    </row>
    <row r="184" spans="2:10" s="2" customFormat="1" ht="13.8" x14ac:dyDescent="0.3">
      <c r="B184" s="526" t="s">
        <v>357</v>
      </c>
      <c r="C184" s="545" t="s">
        <v>358</v>
      </c>
      <c r="D184" s="544" t="s">
        <v>57</v>
      </c>
      <c r="E184" s="531">
        <v>1</v>
      </c>
      <c r="F184" s="242">
        <v>0</v>
      </c>
      <c r="G184" s="242">
        <f t="shared" si="46"/>
        <v>0</v>
      </c>
      <c r="H184" s="207"/>
      <c r="I184" s="160" t="e">
        <f t="shared" si="47"/>
        <v>#DIV/0!</v>
      </c>
      <c r="J184" s="222"/>
    </row>
    <row r="185" spans="2:10" s="2" customFormat="1" ht="13.8" x14ac:dyDescent="0.3">
      <c r="B185" s="526" t="s">
        <v>359</v>
      </c>
      <c r="C185" s="545" t="s">
        <v>360</v>
      </c>
      <c r="D185" s="544" t="s">
        <v>57</v>
      </c>
      <c r="E185" s="531">
        <v>1</v>
      </c>
      <c r="F185" s="242">
        <v>0</v>
      </c>
      <c r="G185" s="242">
        <f t="shared" si="46"/>
        <v>0</v>
      </c>
      <c r="H185" s="207"/>
      <c r="I185" s="160" t="e">
        <f t="shared" si="47"/>
        <v>#DIV/0!</v>
      </c>
      <c r="J185" s="222"/>
    </row>
    <row r="186" spans="2:10" s="2" customFormat="1" ht="13.8" x14ac:dyDescent="0.3">
      <c r="B186" s="526" t="s">
        <v>361</v>
      </c>
      <c r="C186" s="545" t="s">
        <v>362</v>
      </c>
      <c r="D186" s="544" t="s">
        <v>57</v>
      </c>
      <c r="E186" s="531">
        <v>1</v>
      </c>
      <c r="F186" s="242">
        <v>0</v>
      </c>
      <c r="G186" s="242">
        <f t="shared" si="46"/>
        <v>0</v>
      </c>
      <c r="H186" s="207"/>
      <c r="I186" s="160" t="e">
        <f t="shared" si="47"/>
        <v>#DIV/0!</v>
      </c>
      <c r="J186" s="222"/>
    </row>
    <row r="187" spans="2:10" s="2" customFormat="1" ht="13.8" x14ac:dyDescent="0.3">
      <c r="B187" s="526" t="s">
        <v>363</v>
      </c>
      <c r="C187" s="547" t="s">
        <v>364</v>
      </c>
      <c r="D187" s="544" t="s">
        <v>57</v>
      </c>
      <c r="E187" s="531">
        <v>1</v>
      </c>
      <c r="F187" s="242">
        <v>0</v>
      </c>
      <c r="G187" s="242">
        <f t="shared" si="46"/>
        <v>0</v>
      </c>
      <c r="H187" s="207"/>
      <c r="I187" s="160" t="e">
        <f t="shared" si="47"/>
        <v>#DIV/0!</v>
      </c>
      <c r="J187" s="222"/>
    </row>
    <row r="188" spans="2:10" s="2" customFormat="1" ht="13.8" x14ac:dyDescent="0.3">
      <c r="B188" s="526" t="s">
        <v>365</v>
      </c>
      <c r="C188" s="545" t="s">
        <v>366</v>
      </c>
      <c r="D188" s="544" t="s">
        <v>57</v>
      </c>
      <c r="E188" s="531">
        <v>1</v>
      </c>
      <c r="F188" s="242">
        <v>0</v>
      </c>
      <c r="G188" s="242">
        <f t="shared" si="46"/>
        <v>0</v>
      </c>
      <c r="H188" s="207"/>
      <c r="I188" s="160" t="e">
        <f t="shared" si="47"/>
        <v>#DIV/0!</v>
      </c>
      <c r="J188" s="222"/>
    </row>
    <row r="189" spans="2:10" s="2" customFormat="1" ht="13.8" x14ac:dyDescent="0.3">
      <c r="B189" s="526" t="s">
        <v>367</v>
      </c>
      <c r="C189" s="545" t="s">
        <v>368</v>
      </c>
      <c r="D189" s="544" t="s">
        <v>57</v>
      </c>
      <c r="E189" s="531">
        <v>1</v>
      </c>
      <c r="F189" s="242">
        <v>0</v>
      </c>
      <c r="G189" s="242">
        <f t="shared" si="46"/>
        <v>0</v>
      </c>
      <c r="H189" s="207"/>
      <c r="I189" s="160" t="e">
        <f t="shared" si="47"/>
        <v>#DIV/0!</v>
      </c>
      <c r="J189" s="222"/>
    </row>
    <row r="190" spans="2:10" s="2" customFormat="1" ht="13.8" x14ac:dyDescent="0.3">
      <c r="B190" s="526" t="s">
        <v>369</v>
      </c>
      <c r="C190" s="545" t="s">
        <v>370</v>
      </c>
      <c r="D190" s="544" t="s">
        <v>57</v>
      </c>
      <c r="E190" s="531">
        <v>1</v>
      </c>
      <c r="F190" s="242">
        <v>0</v>
      </c>
      <c r="G190" s="242">
        <f t="shared" si="46"/>
        <v>0</v>
      </c>
      <c r="H190" s="207"/>
      <c r="I190" s="160" t="e">
        <f t="shared" si="47"/>
        <v>#DIV/0!</v>
      </c>
      <c r="J190" s="222"/>
    </row>
    <row r="191" spans="2:10" s="2" customFormat="1" ht="13.8" x14ac:dyDescent="0.3">
      <c r="B191" s="526" t="s">
        <v>371</v>
      </c>
      <c r="C191" s="545" t="s">
        <v>370</v>
      </c>
      <c r="D191" s="544" t="s">
        <v>57</v>
      </c>
      <c r="E191" s="531">
        <v>1</v>
      </c>
      <c r="F191" s="242">
        <v>0</v>
      </c>
      <c r="G191" s="242">
        <f t="shared" si="46"/>
        <v>0</v>
      </c>
      <c r="H191" s="207"/>
      <c r="I191" s="160" t="e">
        <f t="shared" si="47"/>
        <v>#DIV/0!</v>
      </c>
      <c r="J191" s="222"/>
    </row>
    <row r="192" spans="2:10" s="2" customFormat="1" ht="13.8" x14ac:dyDescent="0.3">
      <c r="B192" s="526" t="s">
        <v>372</v>
      </c>
      <c r="C192" s="545" t="s">
        <v>373</v>
      </c>
      <c r="D192" s="544" t="s">
        <v>57</v>
      </c>
      <c r="E192" s="531">
        <v>1</v>
      </c>
      <c r="F192" s="242">
        <v>0</v>
      </c>
      <c r="G192" s="242">
        <f t="shared" si="46"/>
        <v>0</v>
      </c>
      <c r="H192" s="207"/>
      <c r="I192" s="160" t="e">
        <f t="shared" si="47"/>
        <v>#DIV/0!</v>
      </c>
      <c r="J192" s="222"/>
    </row>
    <row r="193" spans="2:10" s="2" customFormat="1" ht="13.8" x14ac:dyDescent="0.3">
      <c r="B193" s="526" t="s">
        <v>374</v>
      </c>
      <c r="C193" s="545" t="s">
        <v>375</v>
      </c>
      <c r="D193" s="544" t="s">
        <v>57</v>
      </c>
      <c r="E193" s="531">
        <v>1</v>
      </c>
      <c r="F193" s="242">
        <v>0</v>
      </c>
      <c r="G193" s="242">
        <f t="shared" si="46"/>
        <v>0</v>
      </c>
      <c r="H193" s="207"/>
      <c r="I193" s="160" t="e">
        <f t="shared" si="47"/>
        <v>#DIV/0!</v>
      </c>
      <c r="J193" s="222"/>
    </row>
    <row r="194" spans="2:10" s="2" customFormat="1" ht="13.8" x14ac:dyDescent="0.3">
      <c r="B194" s="526" t="s">
        <v>376</v>
      </c>
      <c r="C194" s="545" t="s">
        <v>377</v>
      </c>
      <c r="D194" s="544" t="s">
        <v>57</v>
      </c>
      <c r="E194" s="531">
        <v>1</v>
      </c>
      <c r="F194" s="242">
        <v>0</v>
      </c>
      <c r="G194" s="242">
        <f t="shared" si="46"/>
        <v>0</v>
      </c>
      <c r="H194" s="207"/>
      <c r="I194" s="160" t="e">
        <f t="shared" si="47"/>
        <v>#DIV/0!</v>
      </c>
      <c r="J194" s="222"/>
    </row>
    <row r="195" spans="2:10" s="2" customFormat="1" ht="13.8" x14ac:dyDescent="0.3">
      <c r="B195" s="526" t="s">
        <v>378</v>
      </c>
      <c r="C195" s="545" t="s">
        <v>379</v>
      </c>
      <c r="D195" s="544" t="s">
        <v>57</v>
      </c>
      <c r="E195" s="531">
        <v>1</v>
      </c>
      <c r="F195" s="242">
        <v>0</v>
      </c>
      <c r="G195" s="242">
        <f t="shared" si="46"/>
        <v>0</v>
      </c>
      <c r="H195" s="207"/>
      <c r="I195" s="160" t="e">
        <f t="shared" si="47"/>
        <v>#DIV/0!</v>
      </c>
      <c r="J195" s="222"/>
    </row>
    <row r="196" spans="2:10" s="2" customFormat="1" ht="13.8" x14ac:dyDescent="0.3">
      <c r="B196" s="526" t="s">
        <v>380</v>
      </c>
      <c r="C196" s="545" t="s">
        <v>381</v>
      </c>
      <c r="D196" s="544" t="s">
        <v>57</v>
      </c>
      <c r="E196" s="531">
        <v>1</v>
      </c>
      <c r="F196" s="242">
        <v>0</v>
      </c>
      <c r="G196" s="242">
        <f t="shared" si="46"/>
        <v>0</v>
      </c>
      <c r="H196" s="207"/>
      <c r="I196" s="160" t="e">
        <f t="shared" si="47"/>
        <v>#DIV/0!</v>
      </c>
      <c r="J196" s="222"/>
    </row>
    <row r="197" spans="2:10" s="2" customFormat="1" ht="13.8" x14ac:dyDescent="0.3">
      <c r="B197" s="526" t="s">
        <v>382</v>
      </c>
      <c r="C197" s="545" t="s">
        <v>383</v>
      </c>
      <c r="D197" s="544" t="s">
        <v>57</v>
      </c>
      <c r="E197" s="531">
        <v>1</v>
      </c>
      <c r="F197" s="242">
        <v>0</v>
      </c>
      <c r="G197" s="242">
        <f t="shared" si="46"/>
        <v>0</v>
      </c>
      <c r="H197" s="207"/>
      <c r="I197" s="160" t="e">
        <f t="shared" si="47"/>
        <v>#DIV/0!</v>
      </c>
      <c r="J197" s="222"/>
    </row>
    <row r="198" spans="2:10" s="2" customFormat="1" ht="13.8" x14ac:dyDescent="0.3">
      <c r="B198" s="526" t="s">
        <v>384</v>
      </c>
      <c r="C198" s="545" t="s">
        <v>385</v>
      </c>
      <c r="D198" s="544" t="s">
        <v>23</v>
      </c>
      <c r="E198" s="531">
        <v>1</v>
      </c>
      <c r="F198" s="242">
        <v>0</v>
      </c>
      <c r="G198" s="242">
        <f>E198*F198</f>
        <v>0</v>
      </c>
      <c r="H198" s="207"/>
      <c r="I198" s="160" t="e">
        <f t="shared" si="47"/>
        <v>#DIV/0!</v>
      </c>
      <c r="J198" s="222"/>
    </row>
    <row r="199" spans="2:10" s="2" customFormat="1" ht="27.6" x14ac:dyDescent="0.3">
      <c r="B199" s="526" t="s">
        <v>386</v>
      </c>
      <c r="C199" s="545" t="s">
        <v>387</v>
      </c>
      <c r="D199" s="544" t="s">
        <v>23</v>
      </c>
      <c r="E199" s="531">
        <v>1</v>
      </c>
      <c r="F199" s="242">
        <v>0</v>
      </c>
      <c r="G199" s="242">
        <f>E199*F199</f>
        <v>0</v>
      </c>
      <c r="H199" s="207"/>
      <c r="I199" s="160" t="e">
        <f t="shared" si="47"/>
        <v>#DIV/0!</v>
      </c>
      <c r="J199" s="222"/>
    </row>
    <row r="200" spans="2:10" s="2" customFormat="1" ht="13.8" x14ac:dyDescent="0.3">
      <c r="B200" s="526" t="s">
        <v>388</v>
      </c>
      <c r="C200" s="545" t="s">
        <v>389</v>
      </c>
      <c r="D200" s="544" t="s">
        <v>160</v>
      </c>
      <c r="E200" s="531">
        <v>175</v>
      </c>
      <c r="F200" s="242">
        <v>0</v>
      </c>
      <c r="G200" s="242">
        <f t="shared" si="46"/>
        <v>0</v>
      </c>
      <c r="H200" s="207"/>
      <c r="I200" s="160" t="e">
        <f t="shared" si="47"/>
        <v>#DIV/0!</v>
      </c>
      <c r="J200" s="222"/>
    </row>
    <row r="201" spans="2:10" s="2" customFormat="1" ht="13.8" x14ac:dyDescent="0.3">
      <c r="B201" s="526" t="s">
        <v>390</v>
      </c>
      <c r="C201" s="545" t="s">
        <v>391</v>
      </c>
      <c r="D201" s="544" t="s">
        <v>160</v>
      </c>
      <c r="E201" s="531">
        <v>220</v>
      </c>
      <c r="F201" s="242">
        <v>0</v>
      </c>
      <c r="G201" s="242">
        <f t="shared" si="46"/>
        <v>0</v>
      </c>
      <c r="H201" s="207"/>
      <c r="I201" s="160" t="e">
        <f t="shared" si="47"/>
        <v>#DIV/0!</v>
      </c>
      <c r="J201" s="222"/>
    </row>
    <row r="202" spans="2:10" s="2" customFormat="1" ht="13.8" x14ac:dyDescent="0.3">
      <c r="B202" s="526" t="s">
        <v>392</v>
      </c>
      <c r="C202" s="545" t="s">
        <v>393</v>
      </c>
      <c r="D202" s="544" t="s">
        <v>160</v>
      </c>
      <c r="E202" s="531">
        <v>20</v>
      </c>
      <c r="F202" s="242">
        <v>0</v>
      </c>
      <c r="G202" s="242">
        <f t="shared" si="46"/>
        <v>0</v>
      </c>
      <c r="H202" s="207"/>
      <c r="I202" s="160" t="e">
        <f t="shared" si="47"/>
        <v>#DIV/0!</v>
      </c>
      <c r="J202" s="222"/>
    </row>
    <row r="203" spans="2:10" s="2" customFormat="1" ht="27.6" x14ac:dyDescent="0.3">
      <c r="B203" s="526" t="s">
        <v>394</v>
      </c>
      <c r="C203" s="545" t="s">
        <v>395</v>
      </c>
      <c r="D203" s="544" t="s">
        <v>160</v>
      </c>
      <c r="E203" s="531">
        <v>85</v>
      </c>
      <c r="F203" s="242">
        <v>0</v>
      </c>
      <c r="G203" s="242">
        <f t="shared" si="46"/>
        <v>0</v>
      </c>
      <c r="H203" s="207"/>
      <c r="I203" s="160" t="e">
        <f t="shared" si="47"/>
        <v>#DIV/0!</v>
      </c>
      <c r="J203" s="222"/>
    </row>
    <row r="204" spans="2:10" s="2" customFormat="1" ht="13.8" x14ac:dyDescent="0.3">
      <c r="B204" s="526" t="s">
        <v>396</v>
      </c>
      <c r="C204" s="545" t="s">
        <v>397</v>
      </c>
      <c r="D204" s="544" t="s">
        <v>160</v>
      </c>
      <c r="E204" s="531">
        <v>33</v>
      </c>
      <c r="F204" s="242">
        <v>0</v>
      </c>
      <c r="G204" s="242">
        <f t="shared" si="46"/>
        <v>0</v>
      </c>
      <c r="H204" s="207"/>
      <c r="I204" s="160" t="e">
        <f t="shared" si="47"/>
        <v>#DIV/0!</v>
      </c>
      <c r="J204" s="222"/>
    </row>
    <row r="205" spans="2:10" s="2" customFormat="1" ht="13.8" x14ac:dyDescent="0.3">
      <c r="B205" s="526" t="s">
        <v>398</v>
      </c>
      <c r="C205" s="545" t="s">
        <v>399</v>
      </c>
      <c r="D205" s="544" t="s">
        <v>160</v>
      </c>
      <c r="E205" s="531">
        <v>50</v>
      </c>
      <c r="F205" s="242">
        <v>0</v>
      </c>
      <c r="G205" s="242">
        <f t="shared" si="46"/>
        <v>0</v>
      </c>
      <c r="H205" s="207"/>
      <c r="I205" s="160" t="e">
        <f t="shared" si="47"/>
        <v>#DIV/0!</v>
      </c>
      <c r="J205" s="222"/>
    </row>
    <row r="206" spans="2:10" s="2" customFormat="1" ht="13.8" x14ac:dyDescent="0.3">
      <c r="B206" s="526" t="s">
        <v>400</v>
      </c>
      <c r="C206" s="545" t="s">
        <v>401</v>
      </c>
      <c r="D206" s="544" t="s">
        <v>160</v>
      </c>
      <c r="E206" s="531">
        <v>57</v>
      </c>
      <c r="F206" s="242">
        <v>0</v>
      </c>
      <c r="G206" s="242">
        <f t="shared" si="46"/>
        <v>0</v>
      </c>
      <c r="H206" s="207"/>
      <c r="I206" s="160" t="e">
        <f t="shared" si="47"/>
        <v>#DIV/0!</v>
      </c>
      <c r="J206" s="222"/>
    </row>
    <row r="207" spans="2:10" s="2" customFormat="1" ht="13.8" x14ac:dyDescent="0.3">
      <c r="B207" s="526" t="s">
        <v>402</v>
      </c>
      <c r="C207" s="545" t="s">
        <v>403</v>
      </c>
      <c r="D207" s="544" t="s">
        <v>160</v>
      </c>
      <c r="E207" s="531">
        <v>57</v>
      </c>
      <c r="F207" s="242">
        <v>0</v>
      </c>
      <c r="G207" s="242">
        <f t="shared" si="46"/>
        <v>0</v>
      </c>
      <c r="H207" s="207"/>
      <c r="I207" s="160" t="e">
        <f t="shared" si="47"/>
        <v>#DIV/0!</v>
      </c>
      <c r="J207" s="222"/>
    </row>
    <row r="208" spans="2:10" s="2" customFormat="1" ht="13.8" x14ac:dyDescent="0.3">
      <c r="B208" s="526" t="s">
        <v>404</v>
      </c>
      <c r="C208" s="545" t="s">
        <v>405</v>
      </c>
      <c r="D208" s="544" t="s">
        <v>160</v>
      </c>
      <c r="E208" s="531">
        <v>49</v>
      </c>
      <c r="F208" s="242">
        <v>0</v>
      </c>
      <c r="G208" s="242">
        <f t="shared" si="46"/>
        <v>0</v>
      </c>
      <c r="H208" s="207"/>
      <c r="I208" s="160" t="e">
        <f t="shared" si="47"/>
        <v>#DIV/0!</v>
      </c>
      <c r="J208" s="222"/>
    </row>
    <row r="209" spans="2:10" s="2" customFormat="1" ht="13.8" x14ac:dyDescent="0.3">
      <c r="B209" s="526" t="s">
        <v>406</v>
      </c>
      <c r="C209" s="545" t="s">
        <v>407</v>
      </c>
      <c r="D209" s="544" t="s">
        <v>160</v>
      </c>
      <c r="E209" s="531">
        <v>49</v>
      </c>
      <c r="F209" s="242">
        <v>0</v>
      </c>
      <c r="G209" s="242">
        <f t="shared" si="46"/>
        <v>0</v>
      </c>
      <c r="H209" s="207"/>
      <c r="I209" s="160" t="e">
        <f t="shared" si="47"/>
        <v>#DIV/0!</v>
      </c>
      <c r="J209" s="222"/>
    </row>
    <row r="210" spans="2:10" s="2" customFormat="1" ht="13.8" x14ac:dyDescent="0.3">
      <c r="B210" s="526" t="s">
        <v>408</v>
      </c>
      <c r="C210" s="545" t="s">
        <v>409</v>
      </c>
      <c r="D210" s="544" t="s">
        <v>160</v>
      </c>
      <c r="E210" s="531">
        <v>25</v>
      </c>
      <c r="F210" s="242">
        <v>0</v>
      </c>
      <c r="G210" s="242">
        <f t="shared" si="46"/>
        <v>0</v>
      </c>
      <c r="H210" s="207"/>
      <c r="I210" s="160" t="e">
        <f t="shared" si="47"/>
        <v>#DIV/0!</v>
      </c>
      <c r="J210" s="222"/>
    </row>
    <row r="211" spans="2:10" s="2" customFormat="1" ht="13.8" x14ac:dyDescent="0.3">
      <c r="B211" s="526" t="s">
        <v>410</v>
      </c>
      <c r="C211" s="545" t="s">
        <v>411</v>
      </c>
      <c r="D211" s="544" t="s">
        <v>23</v>
      </c>
      <c r="E211" s="531">
        <v>1</v>
      </c>
      <c r="F211" s="242">
        <v>0</v>
      </c>
      <c r="G211" s="242">
        <f t="shared" si="46"/>
        <v>0</v>
      </c>
      <c r="H211" s="207"/>
      <c r="I211" s="160" t="e">
        <f t="shared" ref="I211:I242" si="48">G211/$H$368</f>
        <v>#DIV/0!</v>
      </c>
      <c r="J211" s="222"/>
    </row>
    <row r="212" spans="2:10" s="2" customFormat="1" ht="13.8" x14ac:dyDescent="0.3">
      <c r="B212" s="526" t="s">
        <v>412</v>
      </c>
      <c r="C212" s="545" t="s">
        <v>413</v>
      </c>
      <c r="D212" s="544" t="s">
        <v>160</v>
      </c>
      <c r="E212" s="531">
        <v>30</v>
      </c>
      <c r="F212" s="242"/>
      <c r="G212" s="242">
        <f t="shared" si="46"/>
        <v>0</v>
      </c>
      <c r="H212" s="207"/>
      <c r="I212" s="160" t="e">
        <f t="shared" si="48"/>
        <v>#DIV/0!</v>
      </c>
      <c r="J212" s="222"/>
    </row>
    <row r="213" spans="2:10" s="2" customFormat="1" ht="27.6" x14ac:dyDescent="0.3">
      <c r="B213" s="526" t="s">
        <v>414</v>
      </c>
      <c r="C213" s="545" t="s">
        <v>415</v>
      </c>
      <c r="D213" s="544" t="s">
        <v>160</v>
      </c>
      <c r="E213" s="531">
        <v>33</v>
      </c>
      <c r="F213" s="242">
        <v>0</v>
      </c>
      <c r="G213" s="242">
        <f t="shared" si="46"/>
        <v>0</v>
      </c>
      <c r="H213" s="207"/>
      <c r="I213" s="160" t="e">
        <f t="shared" si="48"/>
        <v>#DIV/0!</v>
      </c>
      <c r="J213" s="222"/>
    </row>
    <row r="214" spans="2:10" s="2" customFormat="1" ht="27.6" x14ac:dyDescent="0.3">
      <c r="B214" s="526" t="s">
        <v>416</v>
      </c>
      <c r="C214" s="545" t="s">
        <v>417</v>
      </c>
      <c r="D214" s="544" t="s">
        <v>57</v>
      </c>
      <c r="E214" s="531">
        <v>56</v>
      </c>
      <c r="F214" s="242">
        <v>0</v>
      </c>
      <c r="G214" s="242">
        <f t="shared" si="46"/>
        <v>0</v>
      </c>
      <c r="H214" s="207"/>
      <c r="I214" s="160" t="e">
        <f t="shared" si="48"/>
        <v>#DIV/0!</v>
      </c>
      <c r="J214" s="222"/>
    </row>
    <row r="215" spans="2:10" s="2" customFormat="1" ht="13.8" x14ac:dyDescent="0.3">
      <c r="B215" s="526" t="s">
        <v>418</v>
      </c>
      <c r="C215" s="545" t="s">
        <v>419</v>
      </c>
      <c r="D215" s="544" t="s">
        <v>160</v>
      </c>
      <c r="E215" s="531">
        <v>64</v>
      </c>
      <c r="F215" s="242">
        <v>0</v>
      </c>
      <c r="G215" s="242">
        <f t="shared" si="46"/>
        <v>0</v>
      </c>
      <c r="H215" s="207"/>
      <c r="I215" s="160" t="e">
        <f t="shared" si="48"/>
        <v>#DIV/0!</v>
      </c>
      <c r="J215" s="222"/>
    </row>
    <row r="216" spans="2:10" s="2" customFormat="1" ht="27.6" x14ac:dyDescent="0.3">
      <c r="B216" s="526" t="s">
        <v>420</v>
      </c>
      <c r="C216" s="545" t="s">
        <v>421</v>
      </c>
      <c r="D216" s="544" t="s">
        <v>160</v>
      </c>
      <c r="E216" s="531">
        <v>12</v>
      </c>
      <c r="F216" s="242">
        <v>0</v>
      </c>
      <c r="G216" s="242">
        <f t="shared" si="46"/>
        <v>0</v>
      </c>
      <c r="H216" s="207"/>
      <c r="I216" s="160" t="e">
        <f t="shared" si="48"/>
        <v>#DIV/0!</v>
      </c>
      <c r="J216" s="222"/>
    </row>
    <row r="217" spans="2:10" s="2" customFormat="1" ht="13.8" x14ac:dyDescent="0.3">
      <c r="B217" s="526" t="s">
        <v>422</v>
      </c>
      <c r="C217" s="545" t="s">
        <v>423</v>
      </c>
      <c r="D217" s="544" t="s">
        <v>160</v>
      </c>
      <c r="E217" s="531">
        <v>20</v>
      </c>
      <c r="F217" s="242">
        <v>0</v>
      </c>
      <c r="G217" s="242">
        <f t="shared" si="46"/>
        <v>0</v>
      </c>
      <c r="H217" s="207"/>
      <c r="I217" s="160" t="e">
        <f t="shared" si="48"/>
        <v>#DIV/0!</v>
      </c>
      <c r="J217" s="222"/>
    </row>
    <row r="218" spans="2:10" s="2" customFormat="1" ht="13.8" x14ac:dyDescent="0.3">
      <c r="B218" s="526" t="s">
        <v>424</v>
      </c>
      <c r="C218" s="545" t="s">
        <v>425</v>
      </c>
      <c r="D218" s="544" t="s">
        <v>23</v>
      </c>
      <c r="E218" s="531">
        <v>1</v>
      </c>
      <c r="F218" s="242">
        <v>0</v>
      </c>
      <c r="G218" s="242">
        <f t="shared" si="46"/>
        <v>0</v>
      </c>
      <c r="H218" s="207"/>
      <c r="I218" s="160" t="e">
        <f t="shared" si="48"/>
        <v>#DIV/0!</v>
      </c>
      <c r="J218" s="222"/>
    </row>
    <row r="219" spans="2:10" s="2" customFormat="1" ht="13.8" x14ac:dyDescent="0.3">
      <c r="B219" s="526" t="s">
        <v>426</v>
      </c>
      <c r="C219" s="545" t="s">
        <v>427</v>
      </c>
      <c r="D219" s="544" t="s">
        <v>160</v>
      </c>
      <c r="E219" s="531">
        <v>28</v>
      </c>
      <c r="F219" s="242">
        <v>0</v>
      </c>
      <c r="G219" s="242">
        <f t="shared" si="46"/>
        <v>0</v>
      </c>
      <c r="H219" s="207"/>
      <c r="I219" s="160" t="e">
        <f t="shared" si="48"/>
        <v>#DIV/0!</v>
      </c>
      <c r="J219" s="222"/>
    </row>
    <row r="220" spans="2:10" s="2" customFormat="1" ht="27.6" x14ac:dyDescent="0.3">
      <c r="B220" s="526" t="s">
        <v>428</v>
      </c>
      <c r="C220" s="545" t="s">
        <v>429</v>
      </c>
      <c r="D220" s="544" t="s">
        <v>57</v>
      </c>
      <c r="E220" s="531">
        <v>11</v>
      </c>
      <c r="F220" s="242">
        <v>0</v>
      </c>
      <c r="G220" s="242">
        <f t="shared" si="46"/>
        <v>0</v>
      </c>
      <c r="H220" s="207"/>
      <c r="I220" s="160" t="e">
        <f t="shared" si="48"/>
        <v>#DIV/0!</v>
      </c>
      <c r="J220" s="222"/>
    </row>
    <row r="221" spans="2:10" s="2" customFormat="1" ht="13.8" x14ac:dyDescent="0.3">
      <c r="B221" s="526" t="s">
        <v>430</v>
      </c>
      <c r="C221" s="545" t="s">
        <v>431</v>
      </c>
      <c r="D221" s="544" t="s">
        <v>57</v>
      </c>
      <c r="E221" s="531">
        <v>26</v>
      </c>
      <c r="F221" s="242">
        <v>0</v>
      </c>
      <c r="G221" s="250">
        <f t="shared" si="46"/>
        <v>0</v>
      </c>
      <c r="H221" s="207"/>
      <c r="I221" s="241" t="e">
        <f t="shared" si="48"/>
        <v>#DIV/0!</v>
      </c>
      <c r="J221" s="222"/>
    </row>
    <row r="222" spans="2:10" s="2" customFormat="1" ht="13.8" x14ac:dyDescent="0.3">
      <c r="B222" s="526" t="s">
        <v>432</v>
      </c>
      <c r="C222" s="545" t="s">
        <v>433</v>
      </c>
      <c r="D222" s="544" t="s">
        <v>57</v>
      </c>
      <c r="E222" s="531">
        <v>308</v>
      </c>
      <c r="F222" s="242">
        <v>0</v>
      </c>
      <c r="G222" s="242">
        <f t="shared" si="46"/>
        <v>0</v>
      </c>
      <c r="H222" s="207"/>
      <c r="I222" s="160" t="e">
        <f t="shared" si="48"/>
        <v>#DIV/0!</v>
      </c>
      <c r="J222" s="222"/>
    </row>
    <row r="223" spans="2:10" s="2" customFormat="1" ht="13.8" x14ac:dyDescent="0.3">
      <c r="B223" s="526" t="s">
        <v>434</v>
      </c>
      <c r="C223" s="545" t="s">
        <v>435</v>
      </c>
      <c r="D223" s="544" t="s">
        <v>57</v>
      </c>
      <c r="E223" s="531">
        <v>55</v>
      </c>
      <c r="F223" s="242">
        <v>0</v>
      </c>
      <c r="G223" s="242">
        <f t="shared" si="46"/>
        <v>0</v>
      </c>
      <c r="H223" s="207"/>
      <c r="I223" s="160" t="e">
        <f t="shared" si="48"/>
        <v>#DIV/0!</v>
      </c>
      <c r="J223" s="222"/>
    </row>
    <row r="224" spans="2:10" s="2" customFormat="1" ht="13.8" x14ac:dyDescent="0.3">
      <c r="B224" s="526" t="s">
        <v>436</v>
      </c>
      <c r="C224" s="545" t="s">
        <v>437</v>
      </c>
      <c r="D224" s="544" t="s">
        <v>57</v>
      </c>
      <c r="E224" s="531">
        <v>46</v>
      </c>
      <c r="F224" s="242">
        <v>0</v>
      </c>
      <c r="G224" s="242">
        <f t="shared" si="46"/>
        <v>0</v>
      </c>
      <c r="H224" s="207"/>
      <c r="I224" s="160" t="e">
        <f t="shared" si="48"/>
        <v>#DIV/0!</v>
      </c>
      <c r="J224" s="222"/>
    </row>
    <row r="225" spans="2:10" s="2" customFormat="1" ht="13.8" x14ac:dyDescent="0.3">
      <c r="B225" s="526" t="s">
        <v>438</v>
      </c>
      <c r="C225" s="545" t="s">
        <v>439</v>
      </c>
      <c r="D225" s="544" t="s">
        <v>57</v>
      </c>
      <c r="E225" s="531">
        <v>2</v>
      </c>
      <c r="F225" s="242">
        <v>0</v>
      </c>
      <c r="G225" s="242">
        <f t="shared" si="46"/>
        <v>0</v>
      </c>
      <c r="H225" s="207"/>
      <c r="I225" s="160" t="e">
        <f t="shared" si="48"/>
        <v>#DIV/0!</v>
      </c>
      <c r="J225" s="222"/>
    </row>
    <row r="226" spans="2:10" s="2" customFormat="1" ht="13.8" x14ac:dyDescent="0.3">
      <c r="B226" s="526" t="s">
        <v>440</v>
      </c>
      <c r="C226" s="545" t="s">
        <v>441</v>
      </c>
      <c r="D226" s="544" t="s">
        <v>57</v>
      </c>
      <c r="E226" s="531">
        <v>1</v>
      </c>
      <c r="F226" s="242">
        <v>0</v>
      </c>
      <c r="G226" s="242">
        <f t="shared" si="46"/>
        <v>0</v>
      </c>
      <c r="H226" s="207"/>
      <c r="I226" s="160" t="e">
        <f t="shared" si="48"/>
        <v>#DIV/0!</v>
      </c>
      <c r="J226" s="222"/>
    </row>
    <row r="227" spans="2:10" s="2" customFormat="1" ht="13.8" x14ac:dyDescent="0.3">
      <c r="B227" s="526" t="s">
        <v>442</v>
      </c>
      <c r="C227" s="545" t="s">
        <v>443</v>
      </c>
      <c r="D227" s="544" t="s">
        <v>57</v>
      </c>
      <c r="E227" s="531">
        <v>4</v>
      </c>
      <c r="F227" s="242">
        <v>0</v>
      </c>
      <c r="G227" s="242">
        <f t="shared" si="46"/>
        <v>0</v>
      </c>
      <c r="H227" s="207"/>
      <c r="I227" s="160" t="e">
        <f t="shared" si="48"/>
        <v>#DIV/0!</v>
      </c>
      <c r="J227" s="222"/>
    </row>
    <row r="228" spans="2:10" s="2" customFormat="1" ht="13.8" x14ac:dyDescent="0.3">
      <c r="B228" s="526" t="s">
        <v>444</v>
      </c>
      <c r="C228" s="545" t="s">
        <v>445</v>
      </c>
      <c r="D228" s="544" t="s">
        <v>57</v>
      </c>
      <c r="E228" s="531">
        <v>159</v>
      </c>
      <c r="F228" s="242">
        <v>0</v>
      </c>
      <c r="G228" s="242">
        <f t="shared" si="46"/>
        <v>0</v>
      </c>
      <c r="H228" s="207"/>
      <c r="I228" s="160" t="e">
        <f t="shared" si="48"/>
        <v>#DIV/0!</v>
      </c>
      <c r="J228" s="222"/>
    </row>
    <row r="229" spans="2:10" s="2" customFormat="1" ht="13.8" x14ac:dyDescent="0.3">
      <c r="B229" s="526" t="s">
        <v>446</v>
      </c>
      <c r="C229" s="545" t="s">
        <v>447</v>
      </c>
      <c r="D229" s="544" t="s">
        <v>57</v>
      </c>
      <c r="E229" s="531">
        <v>22</v>
      </c>
      <c r="F229" s="242">
        <v>0</v>
      </c>
      <c r="G229" s="242">
        <f t="shared" si="46"/>
        <v>0</v>
      </c>
      <c r="H229" s="207"/>
      <c r="I229" s="160" t="e">
        <f t="shared" si="48"/>
        <v>#DIV/0!</v>
      </c>
      <c r="J229" s="222"/>
    </row>
    <row r="230" spans="2:10" s="2" customFormat="1" ht="13.8" x14ac:dyDescent="0.3">
      <c r="B230" s="526" t="s">
        <v>448</v>
      </c>
      <c r="C230" s="545" t="s">
        <v>449</v>
      </c>
      <c r="D230" s="544" t="s">
        <v>57</v>
      </c>
      <c r="E230" s="531">
        <v>25</v>
      </c>
      <c r="F230" s="242">
        <v>0</v>
      </c>
      <c r="G230" s="242">
        <f t="shared" si="46"/>
        <v>0</v>
      </c>
      <c r="H230" s="207"/>
      <c r="I230" s="160" t="e">
        <f t="shared" si="48"/>
        <v>#DIV/0!</v>
      </c>
      <c r="J230" s="222"/>
    </row>
    <row r="231" spans="2:10" s="2" customFormat="1" ht="13.8" x14ac:dyDescent="0.3">
      <c r="B231" s="526" t="s">
        <v>450</v>
      </c>
      <c r="C231" s="545" t="s">
        <v>451</v>
      </c>
      <c r="D231" s="544" t="s">
        <v>57</v>
      </c>
      <c r="E231" s="531">
        <v>15</v>
      </c>
      <c r="F231" s="242">
        <v>0</v>
      </c>
      <c r="G231" s="242">
        <f t="shared" si="46"/>
        <v>0</v>
      </c>
      <c r="H231" s="207"/>
      <c r="I231" s="160" t="e">
        <f t="shared" si="48"/>
        <v>#DIV/0!</v>
      </c>
      <c r="J231" s="222"/>
    </row>
    <row r="232" spans="2:10" s="2" customFormat="1" ht="13.8" x14ac:dyDescent="0.3">
      <c r="B232" s="526" t="s">
        <v>452</v>
      </c>
      <c r="C232" s="545" t="s">
        <v>453</v>
      </c>
      <c r="D232" s="544" t="s">
        <v>57</v>
      </c>
      <c r="E232" s="531">
        <v>11</v>
      </c>
      <c r="F232" s="242">
        <v>0</v>
      </c>
      <c r="G232" s="242">
        <f t="shared" si="46"/>
        <v>0</v>
      </c>
      <c r="H232" s="207"/>
      <c r="I232" s="160" t="e">
        <f t="shared" si="48"/>
        <v>#DIV/0!</v>
      </c>
      <c r="J232" s="222"/>
    </row>
    <row r="233" spans="2:10" s="2" customFormat="1" ht="13.8" x14ac:dyDescent="0.3">
      <c r="B233" s="526" t="s">
        <v>454</v>
      </c>
      <c r="C233" s="545" t="s">
        <v>455</v>
      </c>
      <c r="D233" s="544" t="s">
        <v>57</v>
      </c>
      <c r="E233" s="531">
        <v>8</v>
      </c>
      <c r="F233" s="242">
        <v>0</v>
      </c>
      <c r="G233" s="242">
        <f t="shared" si="46"/>
        <v>0</v>
      </c>
      <c r="H233" s="207"/>
      <c r="I233" s="160" t="e">
        <f t="shared" si="48"/>
        <v>#DIV/0!</v>
      </c>
      <c r="J233" s="222"/>
    </row>
    <row r="234" spans="2:10" s="2" customFormat="1" ht="13.8" x14ac:dyDescent="0.3">
      <c r="B234" s="526" t="s">
        <v>456</v>
      </c>
      <c r="C234" s="545" t="s">
        <v>457</v>
      </c>
      <c r="D234" s="544" t="s">
        <v>57</v>
      </c>
      <c r="E234" s="531">
        <v>123</v>
      </c>
      <c r="F234" s="242">
        <v>0</v>
      </c>
      <c r="G234" s="242">
        <f t="shared" si="46"/>
        <v>0</v>
      </c>
      <c r="H234" s="207"/>
      <c r="I234" s="160" t="e">
        <f t="shared" si="48"/>
        <v>#DIV/0!</v>
      </c>
      <c r="J234" s="222"/>
    </row>
    <row r="235" spans="2:10" s="2" customFormat="1" ht="13.8" x14ac:dyDescent="0.3">
      <c r="B235" s="526" t="s">
        <v>458</v>
      </c>
      <c r="C235" s="545" t="s">
        <v>459</v>
      </c>
      <c r="D235" s="544" t="s">
        <v>57</v>
      </c>
      <c r="E235" s="531">
        <v>4</v>
      </c>
      <c r="F235" s="242">
        <v>0</v>
      </c>
      <c r="G235" s="242">
        <f t="shared" si="46"/>
        <v>0</v>
      </c>
      <c r="H235" s="207"/>
      <c r="I235" s="160" t="e">
        <f t="shared" si="48"/>
        <v>#DIV/0!</v>
      </c>
      <c r="J235" s="222"/>
    </row>
    <row r="236" spans="2:10" s="2" customFormat="1" ht="13.8" x14ac:dyDescent="0.3">
      <c r="B236" s="526" t="s">
        <v>460</v>
      </c>
      <c r="C236" s="545" t="s">
        <v>461</v>
      </c>
      <c r="D236" s="544" t="s">
        <v>57</v>
      </c>
      <c r="E236" s="531">
        <v>14</v>
      </c>
      <c r="F236" s="242">
        <v>0</v>
      </c>
      <c r="G236" s="242">
        <f t="shared" si="46"/>
        <v>0</v>
      </c>
      <c r="H236" s="207"/>
      <c r="I236" s="160" t="e">
        <f t="shared" si="48"/>
        <v>#DIV/0!</v>
      </c>
      <c r="J236" s="222"/>
    </row>
    <row r="237" spans="2:10" s="2" customFormat="1" ht="13.8" x14ac:dyDescent="0.3">
      <c r="B237" s="526" t="s">
        <v>462</v>
      </c>
      <c r="C237" s="545" t="s">
        <v>463</v>
      </c>
      <c r="D237" s="544" t="s">
        <v>57</v>
      </c>
      <c r="E237" s="531">
        <v>1</v>
      </c>
      <c r="F237" s="242">
        <v>0</v>
      </c>
      <c r="G237" s="242">
        <f t="shared" ref="G237" si="49">E237*F237</f>
        <v>0</v>
      </c>
      <c r="H237" s="207"/>
      <c r="I237" s="160" t="e">
        <f t="shared" si="48"/>
        <v>#DIV/0!</v>
      </c>
      <c r="J237" s="222"/>
    </row>
    <row r="238" spans="2:10" s="2" customFormat="1" ht="13.8" x14ac:dyDescent="0.3">
      <c r="B238" s="526" t="s">
        <v>464</v>
      </c>
      <c r="C238" s="545" t="s">
        <v>465</v>
      </c>
      <c r="D238" s="544" t="s">
        <v>57</v>
      </c>
      <c r="E238" s="531">
        <v>1</v>
      </c>
      <c r="F238" s="242">
        <v>0</v>
      </c>
      <c r="G238" s="242">
        <f t="shared" si="46"/>
        <v>0</v>
      </c>
      <c r="H238" s="207"/>
      <c r="I238" s="160" t="e">
        <f t="shared" si="48"/>
        <v>#DIV/0!</v>
      </c>
      <c r="J238" s="222"/>
    </row>
    <row r="239" spans="2:10" s="2" customFormat="1" ht="13.8" x14ac:dyDescent="0.3">
      <c r="B239" s="526" t="s">
        <v>466</v>
      </c>
      <c r="C239" s="545" t="s">
        <v>467</v>
      </c>
      <c r="D239" s="544" t="s">
        <v>57</v>
      </c>
      <c r="E239" s="531">
        <v>1</v>
      </c>
      <c r="F239" s="242">
        <v>0</v>
      </c>
      <c r="G239" s="242">
        <f t="shared" ref="G239" si="50">E239*F239</f>
        <v>0</v>
      </c>
      <c r="H239" s="207"/>
      <c r="I239" s="160" t="e">
        <f t="shared" si="48"/>
        <v>#DIV/0!</v>
      </c>
      <c r="J239" s="222"/>
    </row>
    <row r="240" spans="2:10" s="2" customFormat="1" ht="27.6" x14ac:dyDescent="0.3">
      <c r="B240" s="526" t="s">
        <v>468</v>
      </c>
      <c r="C240" s="545" t="s">
        <v>469</v>
      </c>
      <c r="D240" s="544" t="s">
        <v>57</v>
      </c>
      <c r="E240" s="531">
        <v>25</v>
      </c>
      <c r="F240" s="242">
        <v>0</v>
      </c>
      <c r="G240" s="242">
        <f t="shared" si="46"/>
        <v>0</v>
      </c>
      <c r="H240" s="207"/>
      <c r="I240" s="160" t="e">
        <f t="shared" si="48"/>
        <v>#DIV/0!</v>
      </c>
      <c r="J240" s="222"/>
    </row>
    <row r="241" spans="2:10" s="2" customFormat="1" ht="27.6" x14ac:dyDescent="0.3">
      <c r="B241" s="526" t="s">
        <v>470</v>
      </c>
      <c r="C241" s="545" t="s">
        <v>471</v>
      </c>
      <c r="D241" s="544" t="s">
        <v>57</v>
      </c>
      <c r="E241" s="531">
        <v>6</v>
      </c>
      <c r="F241" s="242">
        <v>0</v>
      </c>
      <c r="G241" s="242">
        <f t="shared" si="46"/>
        <v>0</v>
      </c>
      <c r="H241" s="207"/>
      <c r="I241" s="160" t="e">
        <f t="shared" si="48"/>
        <v>#DIV/0!</v>
      </c>
      <c r="J241" s="222"/>
    </row>
    <row r="242" spans="2:10" s="2" customFormat="1" ht="27.6" x14ac:dyDescent="0.3">
      <c r="B242" s="526" t="s">
        <v>472</v>
      </c>
      <c r="C242" s="545" t="s">
        <v>473</v>
      </c>
      <c r="D242" s="544" t="s">
        <v>57</v>
      </c>
      <c r="E242" s="531">
        <v>3</v>
      </c>
      <c r="F242" s="242">
        <v>0</v>
      </c>
      <c r="G242" s="242">
        <f t="shared" si="46"/>
        <v>0</v>
      </c>
      <c r="H242" s="207"/>
      <c r="I242" s="160" t="e">
        <f t="shared" si="48"/>
        <v>#DIV/0!</v>
      </c>
      <c r="J242" s="222"/>
    </row>
    <row r="243" spans="2:10" s="2" customFormat="1" ht="13.8" x14ac:dyDescent="0.3">
      <c r="B243" s="526" t="s">
        <v>474</v>
      </c>
      <c r="C243" s="545" t="s">
        <v>475</v>
      </c>
      <c r="D243" s="544" t="s">
        <v>57</v>
      </c>
      <c r="E243" s="531">
        <v>4</v>
      </c>
      <c r="F243" s="242">
        <v>0</v>
      </c>
      <c r="G243" s="242">
        <f t="shared" si="46"/>
        <v>0</v>
      </c>
      <c r="H243" s="207"/>
      <c r="I243" s="160" t="e">
        <f t="shared" ref="I243:I249" si="51">G243/$H$368</f>
        <v>#DIV/0!</v>
      </c>
      <c r="J243" s="222"/>
    </row>
    <row r="244" spans="2:10" s="2" customFormat="1" ht="27.6" x14ac:dyDescent="0.3">
      <c r="B244" s="526" t="s">
        <v>476</v>
      </c>
      <c r="C244" s="545" t="s">
        <v>477</v>
      </c>
      <c r="D244" s="544" t="s">
        <v>23</v>
      </c>
      <c r="E244" s="531">
        <v>1</v>
      </c>
      <c r="F244" s="242">
        <v>0</v>
      </c>
      <c r="G244" s="242">
        <f t="shared" si="46"/>
        <v>0</v>
      </c>
      <c r="H244" s="207"/>
      <c r="I244" s="160" t="e">
        <f t="shared" si="51"/>
        <v>#DIV/0!</v>
      </c>
      <c r="J244" s="222"/>
    </row>
    <row r="245" spans="2:10" s="2" customFormat="1" ht="13.8" x14ac:dyDescent="0.3">
      <c r="B245" s="526" t="s">
        <v>478</v>
      </c>
      <c r="C245" s="545" t="s">
        <v>479</v>
      </c>
      <c r="D245" s="544" t="s">
        <v>160</v>
      </c>
      <c r="E245" s="531">
        <v>30</v>
      </c>
      <c r="F245" s="242">
        <v>0</v>
      </c>
      <c r="G245" s="242">
        <f t="shared" ref="G245" si="52">E245*F245</f>
        <v>0</v>
      </c>
      <c r="H245" s="207"/>
      <c r="I245" s="160" t="e">
        <f t="shared" si="51"/>
        <v>#DIV/0!</v>
      </c>
      <c r="J245" s="222"/>
    </row>
    <row r="246" spans="2:10" s="2" customFormat="1" ht="13.8" x14ac:dyDescent="0.3">
      <c r="B246" s="526" t="s">
        <v>480</v>
      </c>
      <c r="C246" s="545" t="s">
        <v>481</v>
      </c>
      <c r="D246" s="544" t="s">
        <v>23</v>
      </c>
      <c r="E246" s="531">
        <v>1</v>
      </c>
      <c r="F246" s="242">
        <v>0</v>
      </c>
      <c r="G246" s="242">
        <f>E246*F246</f>
        <v>0</v>
      </c>
      <c r="H246" s="207"/>
      <c r="I246" s="160" t="e">
        <f t="shared" si="51"/>
        <v>#DIV/0!</v>
      </c>
      <c r="J246" s="222"/>
    </row>
    <row r="247" spans="2:10" s="2" customFormat="1" ht="13.8" x14ac:dyDescent="0.3">
      <c r="B247" s="526" t="s">
        <v>482</v>
      </c>
      <c r="C247" s="545" t="s">
        <v>483</v>
      </c>
      <c r="D247" s="544" t="s">
        <v>57</v>
      </c>
      <c r="E247" s="531">
        <v>1</v>
      </c>
      <c r="F247" s="242">
        <v>0</v>
      </c>
      <c r="G247" s="242">
        <f>E247*F247</f>
        <v>0</v>
      </c>
      <c r="H247" s="207"/>
      <c r="I247" s="160" t="e">
        <f t="shared" si="51"/>
        <v>#DIV/0!</v>
      </c>
      <c r="J247" s="222"/>
    </row>
    <row r="248" spans="2:10" s="2" customFormat="1" ht="13.8" x14ac:dyDescent="0.3">
      <c r="B248" s="526" t="s">
        <v>484</v>
      </c>
      <c r="C248" s="545" t="s">
        <v>485</v>
      </c>
      <c r="D248" s="544" t="s">
        <v>57</v>
      </c>
      <c r="E248" s="531">
        <v>1</v>
      </c>
      <c r="F248" s="242">
        <v>0</v>
      </c>
      <c r="G248" s="242">
        <f>E248*F248</f>
        <v>0</v>
      </c>
      <c r="H248" s="207"/>
      <c r="I248" s="160" t="e">
        <f t="shared" si="51"/>
        <v>#DIV/0!</v>
      </c>
      <c r="J248" s="222"/>
    </row>
    <row r="249" spans="2:10" s="2" customFormat="1" ht="13.8" x14ac:dyDescent="0.3">
      <c r="B249" s="526" t="s">
        <v>486</v>
      </c>
      <c r="C249" s="545" t="s">
        <v>487</v>
      </c>
      <c r="D249" s="544" t="s">
        <v>23</v>
      </c>
      <c r="E249" s="531">
        <v>1</v>
      </c>
      <c r="F249" s="242">
        <v>0</v>
      </c>
      <c r="G249" s="242">
        <f>E249*F249</f>
        <v>0</v>
      </c>
      <c r="H249" s="207"/>
      <c r="I249" s="160" t="e">
        <f t="shared" si="51"/>
        <v>#DIV/0!</v>
      </c>
      <c r="J249" s="222"/>
    </row>
    <row r="250" spans="2:10" s="2" customFormat="1" ht="13.8" x14ac:dyDescent="0.3">
      <c r="B250" s="526" t="s">
        <v>488</v>
      </c>
      <c r="C250" s="548" t="s">
        <v>489</v>
      </c>
      <c r="D250" s="549" t="s">
        <v>23</v>
      </c>
      <c r="E250" s="480">
        <v>1</v>
      </c>
      <c r="F250" s="296">
        <v>0</v>
      </c>
      <c r="G250" s="296">
        <f>E250*F250</f>
        <v>0</v>
      </c>
      <c r="H250" s="246"/>
      <c r="I250" s="297"/>
      <c r="J250" s="225"/>
    </row>
    <row r="251" spans="2:10" s="2" customFormat="1" x14ac:dyDescent="0.25">
      <c r="B251" s="499" t="s">
        <v>490</v>
      </c>
      <c r="C251" s="532" t="s">
        <v>491</v>
      </c>
      <c r="D251" s="485"/>
      <c r="E251" s="539"/>
      <c r="F251" s="214"/>
      <c r="G251" s="193"/>
      <c r="H251" s="193"/>
      <c r="I251" s="193"/>
      <c r="J251" s="194"/>
    </row>
    <row r="252" spans="2:10" s="2" customFormat="1" ht="13.8" x14ac:dyDescent="0.3">
      <c r="B252" s="526" t="s">
        <v>492</v>
      </c>
      <c r="C252" s="545" t="s">
        <v>493</v>
      </c>
      <c r="D252" s="544" t="s">
        <v>57</v>
      </c>
      <c r="E252" s="531">
        <v>40</v>
      </c>
      <c r="F252" s="242">
        <v>0</v>
      </c>
      <c r="G252" s="242">
        <f t="shared" ref="G252:G261" si="53">E252*F252</f>
        <v>0</v>
      </c>
      <c r="H252" s="207"/>
      <c r="I252" s="160" t="e">
        <f t="shared" ref="I252:I261" si="54">G252/$H$368</f>
        <v>#DIV/0!</v>
      </c>
      <c r="J252" s="222"/>
    </row>
    <row r="253" spans="2:10" s="2" customFormat="1" ht="13.8" x14ac:dyDescent="0.3">
      <c r="B253" s="526" t="s">
        <v>494</v>
      </c>
      <c r="C253" s="545" t="s">
        <v>495</v>
      </c>
      <c r="D253" s="544" t="s">
        <v>57</v>
      </c>
      <c r="E253" s="531">
        <v>25</v>
      </c>
      <c r="F253" s="242">
        <v>0</v>
      </c>
      <c r="G253" s="242">
        <f t="shared" si="53"/>
        <v>0</v>
      </c>
      <c r="H253" s="207"/>
      <c r="I253" s="160" t="e">
        <f t="shared" si="54"/>
        <v>#DIV/0!</v>
      </c>
      <c r="J253" s="222"/>
    </row>
    <row r="254" spans="2:10" s="2" customFormat="1" ht="13.8" x14ac:dyDescent="0.3">
      <c r="B254" s="526" t="s">
        <v>496</v>
      </c>
      <c r="C254" s="545" t="s">
        <v>497</v>
      </c>
      <c r="D254" s="544" t="s">
        <v>57</v>
      </c>
      <c r="E254" s="531">
        <v>15</v>
      </c>
      <c r="F254" s="242">
        <v>0</v>
      </c>
      <c r="G254" s="242">
        <f t="shared" si="53"/>
        <v>0</v>
      </c>
      <c r="H254" s="207"/>
      <c r="I254" s="160" t="e">
        <f t="shared" si="54"/>
        <v>#DIV/0!</v>
      </c>
      <c r="J254" s="222"/>
    </row>
    <row r="255" spans="2:10" s="2" customFormat="1" ht="13.8" x14ac:dyDescent="0.3">
      <c r="B255" s="526" t="s">
        <v>498</v>
      </c>
      <c r="C255" s="545" t="s">
        <v>499</v>
      </c>
      <c r="D255" s="544" t="s">
        <v>57</v>
      </c>
      <c r="E255" s="531">
        <v>11</v>
      </c>
      <c r="F255" s="242">
        <v>0</v>
      </c>
      <c r="G255" s="242">
        <f t="shared" si="53"/>
        <v>0</v>
      </c>
      <c r="H255" s="207"/>
      <c r="I255" s="160" t="e">
        <f t="shared" si="54"/>
        <v>#DIV/0!</v>
      </c>
      <c r="J255" s="222"/>
    </row>
    <row r="256" spans="2:10" s="2" customFormat="1" ht="13.8" x14ac:dyDescent="0.3">
      <c r="B256" s="526" t="s">
        <v>500</v>
      </c>
      <c r="C256" s="545" t="s">
        <v>501</v>
      </c>
      <c r="D256" s="544" t="s">
        <v>57</v>
      </c>
      <c r="E256" s="531">
        <v>8</v>
      </c>
      <c r="F256" s="242">
        <v>0</v>
      </c>
      <c r="G256" s="242">
        <f t="shared" si="53"/>
        <v>0</v>
      </c>
      <c r="H256" s="207"/>
      <c r="I256" s="160" t="e">
        <f t="shared" si="54"/>
        <v>#DIV/0!</v>
      </c>
      <c r="J256" s="222"/>
    </row>
    <row r="257" spans="2:10" s="2" customFormat="1" ht="27.6" x14ac:dyDescent="0.3">
      <c r="B257" s="526" t="s">
        <v>502</v>
      </c>
      <c r="C257" s="545" t="s">
        <v>503</v>
      </c>
      <c r="D257" s="544" t="s">
        <v>160</v>
      </c>
      <c r="E257" s="531">
        <v>30</v>
      </c>
      <c r="F257" s="242">
        <v>0</v>
      </c>
      <c r="G257" s="242">
        <f t="shared" si="53"/>
        <v>0</v>
      </c>
      <c r="H257" s="207"/>
      <c r="I257" s="160" t="e">
        <f t="shared" si="54"/>
        <v>#DIV/0!</v>
      </c>
      <c r="J257" s="222"/>
    </row>
    <row r="258" spans="2:10" s="2" customFormat="1" ht="27.6" x14ac:dyDescent="0.3">
      <c r="B258" s="526" t="s">
        <v>504</v>
      </c>
      <c r="C258" s="545" t="s">
        <v>505</v>
      </c>
      <c r="D258" s="544" t="s">
        <v>160</v>
      </c>
      <c r="E258" s="531">
        <v>35</v>
      </c>
      <c r="F258" s="242">
        <v>0</v>
      </c>
      <c r="G258" s="242">
        <f t="shared" si="53"/>
        <v>0</v>
      </c>
      <c r="H258" s="207"/>
      <c r="I258" s="160" t="e">
        <f t="shared" si="54"/>
        <v>#DIV/0!</v>
      </c>
      <c r="J258" s="222"/>
    </row>
    <row r="259" spans="2:10" s="2" customFormat="1" ht="13.8" x14ac:dyDescent="0.3">
      <c r="B259" s="526" t="s">
        <v>506</v>
      </c>
      <c r="C259" s="545" t="s">
        <v>507</v>
      </c>
      <c r="D259" s="544" t="s">
        <v>57</v>
      </c>
      <c r="E259" s="531">
        <v>48</v>
      </c>
      <c r="F259" s="242">
        <v>0</v>
      </c>
      <c r="G259" s="242">
        <f t="shared" si="53"/>
        <v>0</v>
      </c>
      <c r="H259" s="207"/>
      <c r="I259" s="160" t="e">
        <f t="shared" si="54"/>
        <v>#DIV/0!</v>
      </c>
      <c r="J259" s="222"/>
    </row>
    <row r="260" spans="2:10" s="2" customFormat="1" ht="13.8" x14ac:dyDescent="0.3">
      <c r="B260" s="526" t="s">
        <v>508</v>
      </c>
      <c r="C260" s="545" t="s">
        <v>509</v>
      </c>
      <c r="D260" s="544" t="s">
        <v>57</v>
      </c>
      <c r="E260" s="531">
        <v>171</v>
      </c>
      <c r="F260" s="242">
        <v>0</v>
      </c>
      <c r="G260" s="242">
        <f t="shared" si="53"/>
        <v>0</v>
      </c>
      <c r="H260" s="207"/>
      <c r="I260" s="160" t="e">
        <f t="shared" si="54"/>
        <v>#DIV/0!</v>
      </c>
      <c r="J260" s="222"/>
    </row>
    <row r="261" spans="2:10" s="2" customFormat="1" ht="13.8" x14ac:dyDescent="0.3">
      <c r="B261" s="526" t="s">
        <v>510</v>
      </c>
      <c r="C261" s="550" t="s">
        <v>511</v>
      </c>
      <c r="D261" s="551" t="s">
        <v>23</v>
      </c>
      <c r="E261" s="480">
        <v>1</v>
      </c>
      <c r="F261" s="296">
        <v>0</v>
      </c>
      <c r="G261" s="296">
        <f t="shared" si="53"/>
        <v>0</v>
      </c>
      <c r="H261" s="207"/>
      <c r="I261" s="153" t="e">
        <f t="shared" si="54"/>
        <v>#DIV/0!</v>
      </c>
      <c r="J261" s="225"/>
    </row>
    <row r="262" spans="2:10" s="2" customFormat="1" x14ac:dyDescent="0.25">
      <c r="B262" s="499" t="s">
        <v>512</v>
      </c>
      <c r="C262" s="532" t="s">
        <v>295</v>
      </c>
      <c r="D262" s="485"/>
      <c r="E262" s="539"/>
      <c r="F262" s="214"/>
      <c r="G262" s="193"/>
      <c r="H262" s="193"/>
      <c r="I262" s="193"/>
      <c r="J262" s="194"/>
    </row>
    <row r="263" spans="2:10" s="2" customFormat="1" ht="13.8" x14ac:dyDescent="0.3">
      <c r="B263" s="526" t="s">
        <v>513</v>
      </c>
      <c r="C263" s="545" t="s">
        <v>514</v>
      </c>
      <c r="D263" s="544" t="s">
        <v>57</v>
      </c>
      <c r="E263" s="531">
        <v>112</v>
      </c>
      <c r="F263" s="242">
        <v>0</v>
      </c>
      <c r="G263" s="242">
        <f t="shared" ref="G263:G276" si="55">E263*F263</f>
        <v>0</v>
      </c>
      <c r="H263" s="207"/>
      <c r="I263" s="160" t="e">
        <f t="shared" ref="I263:I276" si="56">G263/$H$368</f>
        <v>#DIV/0!</v>
      </c>
      <c r="J263" s="222"/>
    </row>
    <row r="264" spans="2:10" s="2" customFormat="1" ht="13.8" x14ac:dyDescent="0.3">
      <c r="B264" s="526" t="s">
        <v>515</v>
      </c>
      <c r="C264" s="545" t="s">
        <v>516</v>
      </c>
      <c r="D264" s="544" t="s">
        <v>57</v>
      </c>
      <c r="E264" s="531">
        <v>8</v>
      </c>
      <c r="F264" s="242">
        <v>0</v>
      </c>
      <c r="G264" s="242">
        <f t="shared" si="55"/>
        <v>0</v>
      </c>
      <c r="H264" s="207"/>
      <c r="I264" s="160" t="e">
        <f t="shared" si="56"/>
        <v>#DIV/0!</v>
      </c>
      <c r="J264" s="222"/>
    </row>
    <row r="265" spans="2:10" s="2" customFormat="1" ht="13.8" x14ac:dyDescent="0.3">
      <c r="B265" s="526" t="s">
        <v>517</v>
      </c>
      <c r="C265" s="545" t="s">
        <v>518</v>
      </c>
      <c r="D265" s="544" t="s">
        <v>57</v>
      </c>
      <c r="E265" s="531">
        <v>98</v>
      </c>
      <c r="F265" s="242">
        <v>0</v>
      </c>
      <c r="G265" s="242">
        <f t="shared" si="55"/>
        <v>0</v>
      </c>
      <c r="H265" s="207"/>
      <c r="I265" s="160" t="e">
        <f t="shared" si="56"/>
        <v>#DIV/0!</v>
      </c>
      <c r="J265" s="222"/>
    </row>
    <row r="266" spans="2:10" s="2" customFormat="1" ht="27.6" x14ac:dyDescent="0.3">
      <c r="B266" s="526" t="s">
        <v>519</v>
      </c>
      <c r="C266" s="545" t="s">
        <v>520</v>
      </c>
      <c r="D266" s="544" t="s">
        <v>57</v>
      </c>
      <c r="E266" s="531">
        <v>25</v>
      </c>
      <c r="F266" s="242">
        <v>0</v>
      </c>
      <c r="G266" s="242">
        <f t="shared" si="55"/>
        <v>0</v>
      </c>
      <c r="H266" s="207"/>
      <c r="I266" s="160" t="e">
        <f t="shared" si="56"/>
        <v>#DIV/0!</v>
      </c>
      <c r="J266" s="222"/>
    </row>
    <row r="267" spans="2:10" s="2" customFormat="1" ht="27.6" x14ac:dyDescent="0.3">
      <c r="B267" s="526" t="s">
        <v>521</v>
      </c>
      <c r="C267" s="545" t="s">
        <v>522</v>
      </c>
      <c r="D267" s="544" t="s">
        <v>57</v>
      </c>
      <c r="E267" s="531">
        <v>7</v>
      </c>
      <c r="F267" s="242">
        <v>0</v>
      </c>
      <c r="G267" s="242">
        <f t="shared" si="55"/>
        <v>0</v>
      </c>
      <c r="H267" s="207"/>
      <c r="I267" s="160" t="e">
        <f t="shared" si="56"/>
        <v>#DIV/0!</v>
      </c>
      <c r="J267" s="222"/>
    </row>
    <row r="268" spans="2:10" s="2" customFormat="1" ht="13.8" x14ac:dyDescent="0.3">
      <c r="B268" s="526" t="s">
        <v>523</v>
      </c>
      <c r="C268" s="545" t="s">
        <v>524</v>
      </c>
      <c r="D268" s="544" t="s">
        <v>57</v>
      </c>
      <c r="E268" s="531">
        <v>62</v>
      </c>
      <c r="F268" s="242">
        <v>0</v>
      </c>
      <c r="G268" s="242">
        <f t="shared" si="55"/>
        <v>0</v>
      </c>
      <c r="H268" s="207"/>
      <c r="I268" s="160" t="e">
        <f t="shared" si="56"/>
        <v>#DIV/0!</v>
      </c>
      <c r="J268" s="222"/>
    </row>
    <row r="269" spans="2:10" s="2" customFormat="1" ht="13.8" x14ac:dyDescent="0.3">
      <c r="B269" s="526" t="s">
        <v>525</v>
      </c>
      <c r="C269" s="545" t="s">
        <v>526</v>
      </c>
      <c r="D269" s="544" t="s">
        <v>57</v>
      </c>
      <c r="E269" s="531">
        <v>52</v>
      </c>
      <c r="F269" s="242">
        <v>0</v>
      </c>
      <c r="G269" s="242">
        <f t="shared" si="55"/>
        <v>0</v>
      </c>
      <c r="H269" s="207"/>
      <c r="I269" s="160" t="e">
        <f t="shared" si="56"/>
        <v>#DIV/0!</v>
      </c>
      <c r="J269" s="222"/>
    </row>
    <row r="270" spans="2:10" s="2" customFormat="1" ht="13.8" x14ac:dyDescent="0.3">
      <c r="B270" s="526" t="s">
        <v>527</v>
      </c>
      <c r="C270" s="545" t="s">
        <v>528</v>
      </c>
      <c r="D270" s="544" t="s">
        <v>57</v>
      </c>
      <c r="E270" s="531">
        <v>13</v>
      </c>
      <c r="F270" s="242">
        <v>0</v>
      </c>
      <c r="G270" s="242">
        <f t="shared" si="55"/>
        <v>0</v>
      </c>
      <c r="H270" s="207"/>
      <c r="I270" s="160" t="e">
        <f t="shared" si="56"/>
        <v>#DIV/0!</v>
      </c>
      <c r="J270" s="222"/>
    </row>
    <row r="271" spans="2:10" s="2" customFormat="1" ht="13.8" x14ac:dyDescent="0.3">
      <c r="B271" s="526" t="s">
        <v>529</v>
      </c>
      <c r="C271" s="545" t="s">
        <v>530</v>
      </c>
      <c r="D271" s="544" t="s">
        <v>57</v>
      </c>
      <c r="E271" s="531">
        <v>13</v>
      </c>
      <c r="F271" s="242">
        <v>0</v>
      </c>
      <c r="G271" s="242">
        <f t="shared" si="55"/>
        <v>0</v>
      </c>
      <c r="H271" s="207"/>
      <c r="I271" s="160" t="e">
        <f t="shared" si="56"/>
        <v>#DIV/0!</v>
      </c>
      <c r="J271" s="222"/>
    </row>
    <row r="272" spans="2:10" s="2" customFormat="1" ht="13.8" x14ac:dyDescent="0.3">
      <c r="B272" s="526" t="s">
        <v>531</v>
      </c>
      <c r="C272" s="545" t="s">
        <v>532</v>
      </c>
      <c r="D272" s="544" t="s">
        <v>57</v>
      </c>
      <c r="E272" s="531">
        <v>5</v>
      </c>
      <c r="F272" s="242">
        <v>0</v>
      </c>
      <c r="G272" s="242">
        <f t="shared" si="55"/>
        <v>0</v>
      </c>
      <c r="H272" s="207"/>
      <c r="I272" s="160" t="e">
        <f t="shared" si="56"/>
        <v>#DIV/0!</v>
      </c>
      <c r="J272" s="222"/>
    </row>
    <row r="273" spans="2:10" s="2" customFormat="1" ht="13.8" x14ac:dyDescent="0.3">
      <c r="B273" s="526" t="s">
        <v>533</v>
      </c>
      <c r="C273" s="545" t="s">
        <v>534</v>
      </c>
      <c r="D273" s="544" t="s">
        <v>57</v>
      </c>
      <c r="E273" s="531">
        <v>2</v>
      </c>
      <c r="F273" s="242">
        <v>0</v>
      </c>
      <c r="G273" s="242">
        <f>E273*F273</f>
        <v>0</v>
      </c>
      <c r="H273" s="207"/>
      <c r="I273" s="160" t="e">
        <f t="shared" si="56"/>
        <v>#DIV/0!</v>
      </c>
      <c r="J273" s="222"/>
    </row>
    <row r="274" spans="2:10" s="2" customFormat="1" ht="13.8" x14ac:dyDescent="0.3">
      <c r="B274" s="526" t="s">
        <v>535</v>
      </c>
      <c r="C274" s="545" t="s">
        <v>536</v>
      </c>
      <c r="D274" s="544" t="s">
        <v>57</v>
      </c>
      <c r="E274" s="531">
        <v>3</v>
      </c>
      <c r="F274" s="242">
        <v>0</v>
      </c>
      <c r="G274" s="242">
        <f t="shared" si="55"/>
        <v>0</v>
      </c>
      <c r="H274" s="207"/>
      <c r="I274" s="160" t="e">
        <f t="shared" si="56"/>
        <v>#DIV/0!</v>
      </c>
      <c r="J274" s="222"/>
    </row>
    <row r="275" spans="2:10" s="2" customFormat="1" ht="13.8" x14ac:dyDescent="0.3">
      <c r="B275" s="526" t="s">
        <v>537</v>
      </c>
      <c r="C275" s="545" t="s">
        <v>538</v>
      </c>
      <c r="D275" s="544" t="s">
        <v>57</v>
      </c>
      <c r="E275" s="531">
        <v>4</v>
      </c>
      <c r="F275" s="242">
        <v>0</v>
      </c>
      <c r="G275" s="242">
        <f t="shared" si="55"/>
        <v>0</v>
      </c>
      <c r="H275" s="207"/>
      <c r="I275" s="160" t="e">
        <f t="shared" si="56"/>
        <v>#DIV/0!</v>
      </c>
      <c r="J275" s="222"/>
    </row>
    <row r="276" spans="2:10" s="2" customFormat="1" ht="14.4" thickBot="1" x14ac:dyDescent="0.35">
      <c r="B276" s="526" t="s">
        <v>539</v>
      </c>
      <c r="C276" s="545" t="s">
        <v>540</v>
      </c>
      <c r="D276" s="544" t="s">
        <v>57</v>
      </c>
      <c r="E276" s="531">
        <v>4</v>
      </c>
      <c r="F276" s="253">
        <v>0</v>
      </c>
      <c r="G276" s="242">
        <f t="shared" si="55"/>
        <v>0</v>
      </c>
      <c r="H276" s="207"/>
      <c r="I276" s="160" t="e">
        <f t="shared" si="56"/>
        <v>#DIV/0!</v>
      </c>
      <c r="J276" s="207"/>
    </row>
    <row r="277" spans="2:10" s="2" customFormat="1" ht="13.8" thickBot="1" x14ac:dyDescent="0.3">
      <c r="B277" s="449">
        <v>9</v>
      </c>
      <c r="C277" s="503" t="s">
        <v>541</v>
      </c>
      <c r="D277" s="504"/>
      <c r="E277" s="504"/>
      <c r="F277" s="252"/>
      <c r="G277" s="189"/>
      <c r="H277" s="35">
        <f>SUM(G279:G293)</f>
        <v>0</v>
      </c>
      <c r="I277" s="4" t="e">
        <f>H277/$H$373</f>
        <v>#DIV/0!</v>
      </c>
      <c r="J277" s="4"/>
    </row>
    <row r="278" spans="2:10" s="2" customFormat="1" x14ac:dyDescent="0.25">
      <c r="B278" s="552" t="s">
        <v>542</v>
      </c>
      <c r="C278" s="553" t="s">
        <v>543</v>
      </c>
      <c r="D278" s="554"/>
      <c r="E278" s="554"/>
      <c r="F278" s="217"/>
      <c r="G278" s="208"/>
      <c r="H278" s="208"/>
      <c r="I278" s="208"/>
      <c r="J278" s="209"/>
    </row>
    <row r="279" spans="2:10" s="2" customFormat="1" x14ac:dyDescent="0.25">
      <c r="B279" s="509" t="s">
        <v>544</v>
      </c>
      <c r="C279" s="469" t="s">
        <v>545</v>
      </c>
      <c r="D279" s="470" t="s">
        <v>57</v>
      </c>
      <c r="E279" s="501">
        <v>10</v>
      </c>
      <c r="F279" s="251">
        <v>0</v>
      </c>
      <c r="G279" s="232">
        <f>E279*F279</f>
        <v>0</v>
      </c>
      <c r="H279" s="179"/>
      <c r="I279" s="160" t="e">
        <f t="shared" ref="I279:I293" si="57">G279/$H$368</f>
        <v>#DIV/0!</v>
      </c>
      <c r="J279" s="224"/>
    </row>
    <row r="280" spans="2:10" s="2" customFormat="1" x14ac:dyDescent="0.25">
      <c r="B280" s="509" t="s">
        <v>546</v>
      </c>
      <c r="C280" s="469" t="s">
        <v>547</v>
      </c>
      <c r="D280" s="470" t="s">
        <v>57</v>
      </c>
      <c r="E280" s="501">
        <v>6</v>
      </c>
      <c r="F280" s="251">
        <v>0</v>
      </c>
      <c r="G280" s="232">
        <f t="shared" ref="G280:G283" si="58">E280*F280</f>
        <v>0</v>
      </c>
      <c r="H280" s="179"/>
      <c r="I280" s="160" t="e">
        <f t="shared" si="57"/>
        <v>#DIV/0!</v>
      </c>
      <c r="J280" s="224"/>
    </row>
    <row r="281" spans="2:10" s="2" customFormat="1" x14ac:dyDescent="0.25">
      <c r="B281" s="509" t="s">
        <v>548</v>
      </c>
      <c r="C281" s="469" t="s">
        <v>549</v>
      </c>
      <c r="D281" s="470" t="s">
        <v>57</v>
      </c>
      <c r="E281" s="501">
        <v>5</v>
      </c>
      <c r="F281" s="251">
        <v>0</v>
      </c>
      <c r="G281" s="232">
        <f>E281*F281</f>
        <v>0</v>
      </c>
      <c r="H281" s="210"/>
      <c r="I281" s="160" t="e">
        <f t="shared" si="57"/>
        <v>#DIV/0!</v>
      </c>
      <c r="J281" s="161"/>
    </row>
    <row r="282" spans="2:10" s="2" customFormat="1" x14ac:dyDescent="0.25">
      <c r="B282" s="509" t="s">
        <v>550</v>
      </c>
      <c r="C282" s="469" t="s">
        <v>551</v>
      </c>
      <c r="D282" s="470" t="s">
        <v>57</v>
      </c>
      <c r="E282" s="501">
        <v>2</v>
      </c>
      <c r="F282" s="251">
        <v>0</v>
      </c>
      <c r="G282" s="232">
        <f>E282*F282</f>
        <v>0</v>
      </c>
      <c r="H282" s="210"/>
      <c r="I282" s="160" t="e">
        <f t="shared" si="57"/>
        <v>#DIV/0!</v>
      </c>
      <c r="J282" s="224"/>
    </row>
    <row r="283" spans="2:10" s="2" customFormat="1" x14ac:dyDescent="0.25">
      <c r="B283" s="509" t="s">
        <v>552</v>
      </c>
      <c r="C283" s="469" t="s">
        <v>553</v>
      </c>
      <c r="D283" s="470" t="s">
        <v>57</v>
      </c>
      <c r="E283" s="501">
        <v>28</v>
      </c>
      <c r="F283" s="251">
        <v>0</v>
      </c>
      <c r="G283" s="232">
        <f t="shared" si="58"/>
        <v>0</v>
      </c>
      <c r="H283" s="179"/>
      <c r="I283" s="160" t="e">
        <f t="shared" si="57"/>
        <v>#DIV/0!</v>
      </c>
      <c r="J283" s="161"/>
    </row>
    <row r="284" spans="2:10" s="2" customFormat="1" x14ac:dyDescent="0.25">
      <c r="B284" s="509" t="s">
        <v>554</v>
      </c>
      <c r="C284" s="469" t="s">
        <v>555</v>
      </c>
      <c r="D284" s="470" t="s">
        <v>57</v>
      </c>
      <c r="E284" s="501">
        <v>3</v>
      </c>
      <c r="F284" s="251">
        <v>0</v>
      </c>
      <c r="G284" s="232">
        <f>E284*F284</f>
        <v>0</v>
      </c>
      <c r="H284" s="210"/>
      <c r="I284" s="160" t="e">
        <f t="shared" si="57"/>
        <v>#DIV/0!</v>
      </c>
      <c r="J284" s="224"/>
    </row>
    <row r="285" spans="2:10" s="2" customFormat="1" x14ac:dyDescent="0.25">
      <c r="B285" s="499" t="s">
        <v>556</v>
      </c>
      <c r="C285" s="532" t="s">
        <v>557</v>
      </c>
      <c r="D285" s="485"/>
      <c r="E285" s="539"/>
      <c r="F285" s="214"/>
      <c r="G285" s="193"/>
      <c r="H285" s="193"/>
      <c r="I285" s="193"/>
      <c r="J285" s="194"/>
    </row>
    <row r="286" spans="2:10" s="2" customFormat="1" x14ac:dyDescent="0.25">
      <c r="B286" s="509" t="s">
        <v>558</v>
      </c>
      <c r="C286" s="555" t="s">
        <v>559</v>
      </c>
      <c r="D286" s="490" t="s">
        <v>57</v>
      </c>
      <c r="E286" s="517">
        <v>8</v>
      </c>
      <c r="F286" s="251">
        <v>0</v>
      </c>
      <c r="G286" s="143">
        <f t="shared" ref="G286" si="59">E286*F286</f>
        <v>0</v>
      </c>
      <c r="H286" s="179"/>
      <c r="I286" s="160" t="e">
        <f t="shared" si="57"/>
        <v>#DIV/0!</v>
      </c>
      <c r="J286" s="224"/>
    </row>
    <row r="287" spans="2:10" s="2" customFormat="1" x14ac:dyDescent="0.25">
      <c r="B287" s="499" t="s">
        <v>560</v>
      </c>
      <c r="C287" s="532" t="s">
        <v>561</v>
      </c>
      <c r="D287" s="485"/>
      <c r="E287" s="539"/>
      <c r="F287" s="214"/>
      <c r="G287" s="193"/>
      <c r="H287" s="193"/>
      <c r="I287" s="193"/>
      <c r="J287" s="194"/>
    </row>
    <row r="288" spans="2:10" s="2" customFormat="1" x14ac:dyDescent="0.25">
      <c r="B288" s="509" t="s">
        <v>562</v>
      </c>
      <c r="C288" s="469" t="s">
        <v>563</v>
      </c>
      <c r="D288" s="470" t="s">
        <v>57</v>
      </c>
      <c r="E288" s="501">
        <v>10</v>
      </c>
      <c r="F288" s="251">
        <v>0</v>
      </c>
      <c r="G288" s="232">
        <f>E288*F288</f>
        <v>0</v>
      </c>
      <c r="H288" s="243"/>
      <c r="I288" s="160" t="e">
        <f t="shared" si="57"/>
        <v>#DIV/0!</v>
      </c>
      <c r="J288" s="244"/>
    </row>
    <row r="289" spans="2:10" s="2" customFormat="1" ht="12" customHeight="1" x14ac:dyDescent="0.25">
      <c r="B289" s="509" t="s">
        <v>564</v>
      </c>
      <c r="C289" s="469" t="s">
        <v>565</v>
      </c>
      <c r="D289" s="470" t="s">
        <v>57</v>
      </c>
      <c r="E289" s="501">
        <v>6</v>
      </c>
      <c r="F289" s="251">
        <v>0</v>
      </c>
      <c r="G289" s="232">
        <f t="shared" ref="G289" si="60">E289*F289</f>
        <v>0</v>
      </c>
      <c r="H289" s="243"/>
      <c r="I289" s="160" t="e">
        <f t="shared" si="57"/>
        <v>#DIV/0!</v>
      </c>
      <c r="J289" s="222"/>
    </row>
    <row r="290" spans="2:10" s="2" customFormat="1" x14ac:dyDescent="0.25">
      <c r="B290" s="509" t="s">
        <v>566</v>
      </c>
      <c r="C290" s="469" t="s">
        <v>567</v>
      </c>
      <c r="D290" s="470" t="s">
        <v>57</v>
      </c>
      <c r="E290" s="501">
        <v>5</v>
      </c>
      <c r="F290" s="251">
        <v>0</v>
      </c>
      <c r="G290" s="232">
        <f>E290*F290</f>
        <v>0</v>
      </c>
      <c r="H290" s="243"/>
      <c r="I290" s="160" t="e">
        <f t="shared" si="57"/>
        <v>#DIV/0!</v>
      </c>
      <c r="J290" s="222"/>
    </row>
    <row r="291" spans="2:10" s="2" customFormat="1" x14ac:dyDescent="0.25">
      <c r="B291" s="509" t="s">
        <v>568</v>
      </c>
      <c r="C291" s="469" t="s">
        <v>569</v>
      </c>
      <c r="D291" s="470" t="s">
        <v>57</v>
      </c>
      <c r="E291" s="501">
        <v>2</v>
      </c>
      <c r="F291" s="251">
        <v>0</v>
      </c>
      <c r="G291" s="232">
        <f>E291*F291</f>
        <v>0</v>
      </c>
      <c r="H291" s="243"/>
      <c r="I291" s="160" t="e">
        <f t="shared" si="57"/>
        <v>#DIV/0!</v>
      </c>
      <c r="J291" s="222"/>
    </row>
    <row r="292" spans="2:10" s="2" customFormat="1" x14ac:dyDescent="0.25">
      <c r="B292" s="509" t="s">
        <v>570</v>
      </c>
      <c r="C292" s="469" t="s">
        <v>571</v>
      </c>
      <c r="D292" s="470" t="s">
        <v>57</v>
      </c>
      <c r="E292" s="501">
        <v>28</v>
      </c>
      <c r="F292" s="251">
        <v>0</v>
      </c>
      <c r="G292" s="232">
        <f t="shared" ref="G292" si="61">E292*F292</f>
        <v>0</v>
      </c>
      <c r="H292" s="243"/>
      <c r="I292" s="160" t="e">
        <f t="shared" si="57"/>
        <v>#DIV/0!</v>
      </c>
      <c r="J292" s="222"/>
    </row>
    <row r="293" spans="2:10" s="2" customFormat="1" ht="13.8" thickBot="1" x14ac:dyDescent="0.3">
      <c r="B293" s="509" t="s">
        <v>572</v>
      </c>
      <c r="C293" s="469" t="s">
        <v>573</v>
      </c>
      <c r="D293" s="470" t="s">
        <v>57</v>
      </c>
      <c r="E293" s="501">
        <v>3</v>
      </c>
      <c r="F293" s="251">
        <v>0</v>
      </c>
      <c r="G293" s="232">
        <f>E293*F293</f>
        <v>0</v>
      </c>
      <c r="H293" s="243"/>
      <c r="I293" s="160" t="e">
        <f t="shared" si="57"/>
        <v>#DIV/0!</v>
      </c>
      <c r="J293" s="244"/>
    </row>
    <row r="294" spans="2:10" s="2" customFormat="1" ht="13.8" thickBot="1" x14ac:dyDescent="0.3">
      <c r="B294" s="449">
        <v>10</v>
      </c>
      <c r="C294" s="503" t="s">
        <v>574</v>
      </c>
      <c r="D294" s="504"/>
      <c r="E294" s="504"/>
      <c r="F294" s="140" t="s">
        <v>575</v>
      </c>
      <c r="G294" s="189"/>
      <c r="H294" s="35">
        <f>SUM(G295:G296)</f>
        <v>0</v>
      </c>
      <c r="I294" s="4" t="e">
        <f>H294/$H$368</f>
        <v>#DIV/0!</v>
      </c>
      <c r="J294" s="4"/>
    </row>
    <row r="295" spans="2:10" s="2" customFormat="1" x14ac:dyDescent="0.25">
      <c r="B295" s="556" t="s">
        <v>576</v>
      </c>
      <c r="C295" s="518" t="s">
        <v>577</v>
      </c>
      <c r="D295" s="516" t="s">
        <v>28</v>
      </c>
      <c r="E295" s="455">
        <v>65</v>
      </c>
      <c r="F295" s="260">
        <v>0</v>
      </c>
      <c r="G295" s="232">
        <f>E295*F295</f>
        <v>0</v>
      </c>
      <c r="H295" s="183"/>
      <c r="I295" s="155" t="e">
        <f>G295/$H$368</f>
        <v>#DIV/0!</v>
      </c>
      <c r="J295" s="154"/>
    </row>
    <row r="296" spans="2:10" s="2" customFormat="1" ht="13.8" thickBot="1" x14ac:dyDescent="0.3">
      <c r="B296" s="505" t="s">
        <v>578</v>
      </c>
      <c r="C296" s="472" t="s">
        <v>579</v>
      </c>
      <c r="D296" s="475" t="s">
        <v>28</v>
      </c>
      <c r="E296" s="501">
        <v>200</v>
      </c>
      <c r="F296" s="251">
        <v>0</v>
      </c>
      <c r="G296" s="232">
        <f t="shared" ref="G296" si="62">E296*F296</f>
        <v>0</v>
      </c>
      <c r="H296" s="187"/>
      <c r="I296" s="229" t="e">
        <f>G296/$H$368</f>
        <v>#DIV/0!</v>
      </c>
      <c r="J296" s="211"/>
    </row>
    <row r="297" spans="2:10" s="2" customFormat="1" ht="13.8" thickBot="1" x14ac:dyDescent="0.3">
      <c r="B297" s="449">
        <v>11</v>
      </c>
      <c r="C297" s="450" t="s">
        <v>580</v>
      </c>
      <c r="D297" s="451"/>
      <c r="E297" s="451"/>
      <c r="F297" s="212"/>
      <c r="G297" s="192"/>
      <c r="H297" s="35">
        <f>SUM(G299:G305)</f>
        <v>0</v>
      </c>
      <c r="I297" s="4" t="e">
        <f>H297/$H$368</f>
        <v>#DIV/0!</v>
      </c>
      <c r="J297" s="27"/>
    </row>
    <row r="298" spans="2:10" s="2" customFormat="1" x14ac:dyDescent="0.25">
      <c r="B298" s="499" t="s">
        <v>581</v>
      </c>
      <c r="C298" s="532" t="s">
        <v>582</v>
      </c>
      <c r="D298" s="485"/>
      <c r="E298" s="485"/>
      <c r="F298" s="214"/>
      <c r="G298" s="193"/>
      <c r="H298" s="193"/>
      <c r="I298" s="193"/>
      <c r="J298" s="194"/>
    </row>
    <row r="299" spans="2:10" s="3" customFormat="1" x14ac:dyDescent="0.25">
      <c r="B299" s="456" t="s">
        <v>583</v>
      </c>
      <c r="C299" s="473" t="s">
        <v>584</v>
      </c>
      <c r="D299" s="470" t="s">
        <v>23</v>
      </c>
      <c r="E299" s="501">
        <v>1</v>
      </c>
      <c r="F299" s="256">
        <v>0</v>
      </c>
      <c r="G299" s="232">
        <f t="shared" ref="G299" si="63">E299*F299</f>
        <v>0</v>
      </c>
      <c r="H299" s="168"/>
      <c r="I299" s="150" t="e">
        <f>G299/$H$368</f>
        <v>#DIV/0!</v>
      </c>
      <c r="J299" s="231"/>
    </row>
    <row r="300" spans="2:10" s="2" customFormat="1" x14ac:dyDescent="0.25">
      <c r="B300" s="499" t="s">
        <v>585</v>
      </c>
      <c r="C300" s="532" t="s">
        <v>586</v>
      </c>
      <c r="D300" s="485"/>
      <c r="E300" s="539"/>
      <c r="F300" s="214"/>
      <c r="G300" s="193"/>
      <c r="H300" s="193"/>
      <c r="I300" s="193"/>
      <c r="J300" s="194"/>
    </row>
    <row r="301" spans="2:10" s="3" customFormat="1" x14ac:dyDescent="0.25">
      <c r="B301" s="557" t="s">
        <v>587</v>
      </c>
      <c r="C301" s="473" t="s">
        <v>588</v>
      </c>
      <c r="D301" s="470" t="s">
        <v>23</v>
      </c>
      <c r="E301" s="501">
        <v>1</v>
      </c>
      <c r="F301" s="256">
        <f>+F299*0.2</f>
        <v>0</v>
      </c>
      <c r="G301" s="232">
        <f t="shared" ref="G301" si="64">E301*F301</f>
        <v>0</v>
      </c>
      <c r="H301" s="203"/>
      <c r="I301" s="150" t="e">
        <f>G301/$H$368</f>
        <v>#DIV/0!</v>
      </c>
      <c r="J301" s="204"/>
    </row>
    <row r="302" spans="2:10" s="2" customFormat="1" x14ac:dyDescent="0.25">
      <c r="B302" s="499" t="s">
        <v>589</v>
      </c>
      <c r="C302" s="532" t="s">
        <v>590</v>
      </c>
      <c r="D302" s="485"/>
      <c r="E302" s="485"/>
      <c r="F302" s="214"/>
      <c r="G302" s="193"/>
      <c r="H302" s="193"/>
      <c r="I302" s="193"/>
      <c r="J302" s="194"/>
    </row>
    <row r="303" spans="2:10" s="3" customFormat="1" x14ac:dyDescent="0.25">
      <c r="B303" s="456" t="s">
        <v>591</v>
      </c>
      <c r="C303" s="473" t="s">
        <v>592</v>
      </c>
      <c r="D303" s="470" t="s">
        <v>23</v>
      </c>
      <c r="E303" s="487">
        <v>1</v>
      </c>
      <c r="F303" s="266">
        <v>0</v>
      </c>
      <c r="G303" s="232">
        <f>E303*F303</f>
        <v>0</v>
      </c>
      <c r="H303" s="168"/>
      <c r="I303" s="230" t="e">
        <f>G303/$H$368</f>
        <v>#DIV/0!</v>
      </c>
      <c r="J303" s="231"/>
    </row>
    <row r="304" spans="2:10" s="3" customFormat="1" x14ac:dyDescent="0.25">
      <c r="B304" s="456" t="s">
        <v>593</v>
      </c>
      <c r="C304" s="473" t="s">
        <v>594</v>
      </c>
      <c r="D304" s="470" t="s">
        <v>23</v>
      </c>
      <c r="E304" s="487">
        <v>1</v>
      </c>
      <c r="F304" s="266">
        <v>0</v>
      </c>
      <c r="G304" s="232">
        <f>E304*F304</f>
        <v>0</v>
      </c>
      <c r="H304" s="168"/>
      <c r="I304" s="230" t="e">
        <f>G304/$H$368</f>
        <v>#DIV/0!</v>
      </c>
      <c r="J304" s="231"/>
    </row>
    <row r="305" spans="2:10" s="3" customFormat="1" ht="13.8" thickBot="1" x14ac:dyDescent="0.3">
      <c r="B305" s="456" t="s">
        <v>595</v>
      </c>
      <c r="C305" s="473" t="s">
        <v>596</v>
      </c>
      <c r="D305" s="470" t="s">
        <v>23</v>
      </c>
      <c r="E305" s="487">
        <v>1</v>
      </c>
      <c r="F305" s="266">
        <v>0</v>
      </c>
      <c r="G305" s="232">
        <f>E305*F305</f>
        <v>0</v>
      </c>
      <c r="H305" s="168"/>
      <c r="I305" s="230" t="e">
        <f>G305/$H$368</f>
        <v>#DIV/0!</v>
      </c>
      <c r="J305" s="231"/>
    </row>
    <row r="306" spans="2:10" s="2" customFormat="1" ht="13.8" thickBot="1" x14ac:dyDescent="0.3">
      <c r="B306" s="449">
        <v>12</v>
      </c>
      <c r="C306" s="503" t="s">
        <v>597</v>
      </c>
      <c r="D306" s="504"/>
      <c r="E306" s="504"/>
      <c r="F306" s="140"/>
      <c r="G306" s="189"/>
      <c r="H306" s="35">
        <f>SUM(G307:G307)</f>
        <v>0</v>
      </c>
      <c r="I306" s="4" t="e">
        <f>H306/$H$368</f>
        <v>#DIV/0!</v>
      </c>
      <c r="J306" s="4"/>
    </row>
    <row r="307" spans="2:10" s="2" customFormat="1" ht="13.8" thickBot="1" x14ac:dyDescent="0.3">
      <c r="B307" s="556" t="s">
        <v>598</v>
      </c>
      <c r="C307" s="453" t="s">
        <v>599</v>
      </c>
      <c r="D307" s="454" t="s">
        <v>28</v>
      </c>
      <c r="E307" s="455">
        <f>25</f>
        <v>25</v>
      </c>
      <c r="F307" s="260">
        <v>0</v>
      </c>
      <c r="G307" s="144">
        <f>E307*F307</f>
        <v>0</v>
      </c>
      <c r="H307" s="183"/>
      <c r="I307" s="155" t="e">
        <f>G307/$H$368</f>
        <v>#DIV/0!</v>
      </c>
      <c r="J307" s="154"/>
    </row>
    <row r="308" spans="2:10" s="2" customFormat="1" ht="13.8" thickBot="1" x14ac:dyDescent="0.3">
      <c r="B308" s="449">
        <v>13</v>
      </c>
      <c r="C308" s="503" t="s">
        <v>600</v>
      </c>
      <c r="D308" s="504"/>
      <c r="E308" s="504"/>
      <c r="F308" s="140"/>
      <c r="G308" s="189"/>
      <c r="H308" s="35">
        <f>SUM(G309:G309)</f>
        <v>0</v>
      </c>
      <c r="I308" s="4" t="e">
        <f>H308/$H$368</f>
        <v>#DIV/0!</v>
      </c>
      <c r="J308" s="4"/>
    </row>
    <row r="309" spans="2:10" s="2" customFormat="1" ht="13.8" thickBot="1" x14ac:dyDescent="0.3">
      <c r="B309" s="556" t="s">
        <v>601</v>
      </c>
      <c r="C309" s="453" t="s">
        <v>602</v>
      </c>
      <c r="D309" s="516" t="s">
        <v>28</v>
      </c>
      <c r="E309" s="558">
        <v>30</v>
      </c>
      <c r="F309" s="269">
        <v>0</v>
      </c>
      <c r="G309" s="144">
        <f>E309*F309</f>
        <v>0</v>
      </c>
      <c r="H309" s="186"/>
      <c r="I309" s="155" t="e">
        <f>G309/$H$368</f>
        <v>#DIV/0!</v>
      </c>
      <c r="J309" s="154"/>
    </row>
    <row r="310" spans="2:10" s="2" customFormat="1" ht="13.8" thickBot="1" x14ac:dyDescent="0.3">
      <c r="B310" s="449">
        <v>14</v>
      </c>
      <c r="C310" s="503" t="s">
        <v>603</v>
      </c>
      <c r="D310" s="504"/>
      <c r="E310" s="504"/>
      <c r="F310" s="140"/>
      <c r="G310" s="189"/>
      <c r="H310" s="35">
        <f>SUM(G311:G312)</f>
        <v>0</v>
      </c>
      <c r="I310" s="4" t="e">
        <f>H310/$H$368</f>
        <v>#DIV/0!</v>
      </c>
      <c r="J310" s="4"/>
    </row>
    <row r="311" spans="2:10" s="2" customFormat="1" x14ac:dyDescent="0.25">
      <c r="B311" s="556" t="s">
        <v>604</v>
      </c>
      <c r="C311" s="518" t="s">
        <v>605</v>
      </c>
      <c r="D311" s="559" t="s">
        <v>57</v>
      </c>
      <c r="E311" s="558">
        <v>49</v>
      </c>
      <c r="F311" s="283">
        <v>0</v>
      </c>
      <c r="G311" s="261">
        <f>E311*F311</f>
        <v>0</v>
      </c>
      <c r="H311" s="186"/>
      <c r="I311" s="155" t="e">
        <f>G311/$H$368</f>
        <v>#DIV/0!</v>
      </c>
      <c r="J311" s="154"/>
    </row>
    <row r="312" spans="2:10" ht="13.8" thickBot="1" x14ac:dyDescent="0.3">
      <c r="B312" s="526" t="s">
        <v>606</v>
      </c>
      <c r="C312" s="472" t="s">
        <v>607</v>
      </c>
      <c r="D312" s="475" t="s">
        <v>28</v>
      </c>
      <c r="E312" s="531">
        <v>140</v>
      </c>
      <c r="F312" s="251">
        <v>0</v>
      </c>
      <c r="G312" s="143">
        <f>E312*F312</f>
        <v>0</v>
      </c>
      <c r="H312" s="187"/>
      <c r="I312" s="229" t="e">
        <f>G312/$H$368</f>
        <v>#DIV/0!</v>
      </c>
      <c r="J312" s="211"/>
    </row>
    <row r="313" spans="2:10" s="2" customFormat="1" ht="13.8" thickBot="1" x14ac:dyDescent="0.3">
      <c r="B313" s="449">
        <v>15</v>
      </c>
      <c r="C313" s="503" t="s">
        <v>608</v>
      </c>
      <c r="D313" s="504"/>
      <c r="E313" s="504"/>
      <c r="F313" s="140"/>
      <c r="G313" s="189"/>
      <c r="H313" s="35">
        <f>SUM(G315:G347)</f>
        <v>0</v>
      </c>
      <c r="I313" s="4" t="e">
        <f>H313/$H$368</f>
        <v>#DIV/0!</v>
      </c>
      <c r="J313" s="4"/>
    </row>
    <row r="314" spans="2:10" s="2" customFormat="1" x14ac:dyDescent="0.25">
      <c r="B314" s="560" t="s">
        <v>609</v>
      </c>
      <c r="C314" s="498" t="s">
        <v>610</v>
      </c>
      <c r="D314" s="468"/>
      <c r="E314" s="468"/>
      <c r="F314" s="213"/>
      <c r="G314" s="171"/>
      <c r="H314" s="298"/>
      <c r="I314" s="171"/>
      <c r="J314" s="172"/>
    </row>
    <row r="315" spans="2:10" s="2" customFormat="1" x14ac:dyDescent="0.25">
      <c r="B315" s="561" t="s">
        <v>611</v>
      </c>
      <c r="C315" s="457" t="s">
        <v>612</v>
      </c>
      <c r="D315" s="559" t="s">
        <v>57</v>
      </c>
      <c r="E315" s="531">
        <v>21</v>
      </c>
      <c r="F315" s="266">
        <v>0</v>
      </c>
      <c r="G315" s="286">
        <f t="shared" ref="G315" si="65">E315*F315</f>
        <v>0</v>
      </c>
      <c r="H315" s="190"/>
      <c r="I315" s="241" t="e">
        <f t="shared" ref="I315:I322" si="66">G315/$H$368</f>
        <v>#DIV/0!</v>
      </c>
      <c r="J315" s="161"/>
    </row>
    <row r="316" spans="2:10" s="2" customFormat="1" x14ac:dyDescent="0.25">
      <c r="B316" s="526" t="s">
        <v>613</v>
      </c>
      <c r="C316" s="457" t="s">
        <v>614</v>
      </c>
      <c r="D316" s="559" t="s">
        <v>57</v>
      </c>
      <c r="E316" s="531">
        <v>6</v>
      </c>
      <c r="F316" s="266">
        <v>0</v>
      </c>
      <c r="G316" s="286">
        <f>E316*F316</f>
        <v>0</v>
      </c>
      <c r="H316" s="187"/>
      <c r="I316" s="241" t="e">
        <f t="shared" si="66"/>
        <v>#DIV/0!</v>
      </c>
      <c r="J316" s="231"/>
    </row>
    <row r="317" spans="2:10" s="2" customFormat="1" x14ac:dyDescent="0.25">
      <c r="B317" s="526" t="s">
        <v>615</v>
      </c>
      <c r="C317" s="457" t="s">
        <v>616</v>
      </c>
      <c r="D317" s="559" t="s">
        <v>57</v>
      </c>
      <c r="E317" s="531">
        <v>9</v>
      </c>
      <c r="F317" s="266">
        <v>0</v>
      </c>
      <c r="G317" s="286">
        <f t="shared" ref="G317:G322" si="67">E317*F317</f>
        <v>0</v>
      </c>
      <c r="H317" s="187"/>
      <c r="I317" s="241" t="e">
        <f t="shared" si="66"/>
        <v>#DIV/0!</v>
      </c>
      <c r="J317" s="231"/>
    </row>
    <row r="318" spans="2:10" s="2" customFormat="1" x14ac:dyDescent="0.25">
      <c r="B318" s="526" t="s">
        <v>617</v>
      </c>
      <c r="C318" s="457" t="s">
        <v>618</v>
      </c>
      <c r="D318" s="559" t="s">
        <v>57</v>
      </c>
      <c r="E318" s="531">
        <f>31+3+6</f>
        <v>40</v>
      </c>
      <c r="F318" s="266">
        <v>0</v>
      </c>
      <c r="G318" s="286">
        <f t="shared" si="67"/>
        <v>0</v>
      </c>
      <c r="H318" s="187"/>
      <c r="I318" s="241" t="e">
        <f t="shared" si="66"/>
        <v>#DIV/0!</v>
      </c>
      <c r="J318" s="231"/>
    </row>
    <row r="319" spans="2:10" s="2" customFormat="1" x14ac:dyDescent="0.25">
      <c r="B319" s="526" t="s">
        <v>619</v>
      </c>
      <c r="C319" s="457" t="s">
        <v>620</v>
      </c>
      <c r="D319" s="559" t="s">
        <v>57</v>
      </c>
      <c r="E319" s="531">
        <v>8</v>
      </c>
      <c r="F319" s="266">
        <v>0</v>
      </c>
      <c r="G319" s="286">
        <f t="shared" ref="G319" si="68">E319*F319</f>
        <v>0</v>
      </c>
      <c r="H319" s="187"/>
      <c r="I319" s="241" t="e">
        <f t="shared" si="66"/>
        <v>#DIV/0!</v>
      </c>
      <c r="J319" s="231"/>
    </row>
    <row r="320" spans="2:10" s="2" customFormat="1" x14ac:dyDescent="0.25">
      <c r="B320" s="526" t="s">
        <v>621</v>
      </c>
      <c r="C320" s="457" t="s">
        <v>622</v>
      </c>
      <c r="D320" s="559" t="s">
        <v>57</v>
      </c>
      <c r="E320" s="531">
        <v>1</v>
      </c>
      <c r="F320" s="266">
        <v>0</v>
      </c>
      <c r="G320" s="286">
        <f t="shared" si="67"/>
        <v>0</v>
      </c>
      <c r="H320" s="187"/>
      <c r="I320" s="241" t="e">
        <f t="shared" si="66"/>
        <v>#DIV/0!</v>
      </c>
      <c r="J320" s="231"/>
    </row>
    <row r="321" spans="2:10" s="2" customFormat="1" x14ac:dyDescent="0.25">
      <c r="B321" s="526" t="s">
        <v>623</v>
      </c>
      <c r="C321" s="457" t="s">
        <v>624</v>
      </c>
      <c r="D321" s="559" t="s">
        <v>57</v>
      </c>
      <c r="E321" s="531">
        <v>2</v>
      </c>
      <c r="F321" s="266">
        <v>0</v>
      </c>
      <c r="G321" s="286">
        <f>E321*F321</f>
        <v>0</v>
      </c>
      <c r="H321" s="187"/>
      <c r="I321" s="241" t="e">
        <f t="shared" si="66"/>
        <v>#DIV/0!</v>
      </c>
      <c r="J321" s="231"/>
    </row>
    <row r="322" spans="2:10" s="2" customFormat="1" x14ac:dyDescent="0.25">
      <c r="B322" s="526" t="s">
        <v>625</v>
      </c>
      <c r="C322" s="457" t="s">
        <v>626</v>
      </c>
      <c r="D322" s="559" t="s">
        <v>57</v>
      </c>
      <c r="E322" s="531">
        <v>5</v>
      </c>
      <c r="F322" s="266">
        <v>0</v>
      </c>
      <c r="G322" s="286">
        <f t="shared" si="67"/>
        <v>0</v>
      </c>
      <c r="H322" s="197"/>
      <c r="I322" s="241" t="e">
        <f t="shared" si="66"/>
        <v>#DIV/0!</v>
      </c>
      <c r="J322" s="158"/>
    </row>
    <row r="323" spans="2:10" s="2" customFormat="1" x14ac:dyDescent="0.25">
      <c r="B323" s="562" t="s">
        <v>627</v>
      </c>
      <c r="C323" s="467" t="s">
        <v>628</v>
      </c>
      <c r="D323" s="485"/>
      <c r="E323" s="485"/>
      <c r="F323" s="214"/>
      <c r="G323" s="193"/>
      <c r="H323" s="289"/>
      <c r="I323" s="193"/>
      <c r="J323" s="194"/>
    </row>
    <row r="324" spans="2:10" s="2" customFormat="1" x14ac:dyDescent="0.25">
      <c r="B324" s="540" t="s">
        <v>629</v>
      </c>
      <c r="C324" s="541" t="s">
        <v>630</v>
      </c>
      <c r="D324" s="492" t="s">
        <v>57</v>
      </c>
      <c r="E324" s="563">
        <v>2</v>
      </c>
      <c r="F324" s="266">
        <v>0</v>
      </c>
      <c r="G324" s="232">
        <f t="shared" ref="G324:G336" si="69">E324*F324</f>
        <v>0</v>
      </c>
      <c r="H324" s="190"/>
      <c r="I324" s="157" t="e">
        <f t="shared" ref="I324:I331" si="70">G324/$H$368</f>
        <v>#DIV/0!</v>
      </c>
      <c r="J324" s="159"/>
    </row>
    <row r="325" spans="2:10" s="2" customFormat="1" x14ac:dyDescent="0.25">
      <c r="B325" s="526" t="s">
        <v>631</v>
      </c>
      <c r="C325" s="457" t="s">
        <v>632</v>
      </c>
      <c r="D325" s="475" t="s">
        <v>57</v>
      </c>
      <c r="E325" s="531">
        <v>1</v>
      </c>
      <c r="F325" s="266">
        <v>0</v>
      </c>
      <c r="G325" s="232">
        <f>E325*F325</f>
        <v>0</v>
      </c>
      <c r="H325" s="187"/>
      <c r="I325" s="229" t="e">
        <f t="shared" si="70"/>
        <v>#DIV/0!</v>
      </c>
      <c r="J325" s="211"/>
    </row>
    <row r="326" spans="2:10" s="2" customFormat="1" x14ac:dyDescent="0.25">
      <c r="B326" s="526" t="s">
        <v>633</v>
      </c>
      <c r="C326" s="457" t="s">
        <v>634</v>
      </c>
      <c r="D326" s="475" t="s">
        <v>57</v>
      </c>
      <c r="E326" s="531">
        <v>1</v>
      </c>
      <c r="F326" s="266">
        <v>0</v>
      </c>
      <c r="G326" s="232">
        <f>E326*F326</f>
        <v>0</v>
      </c>
      <c r="H326" s="187"/>
      <c r="I326" s="229" t="e">
        <f t="shared" si="70"/>
        <v>#DIV/0!</v>
      </c>
      <c r="J326" s="211"/>
    </row>
    <row r="327" spans="2:10" s="2" customFormat="1" x14ac:dyDescent="0.25">
      <c r="B327" s="526" t="s">
        <v>635</v>
      </c>
      <c r="C327" s="457" t="s">
        <v>636</v>
      </c>
      <c r="D327" s="475" t="s">
        <v>57</v>
      </c>
      <c r="E327" s="531">
        <v>4</v>
      </c>
      <c r="F327" s="266">
        <v>0</v>
      </c>
      <c r="G327" s="232">
        <f t="shared" ref="G327:G335" si="71">E327*F327</f>
        <v>0</v>
      </c>
      <c r="H327" s="187"/>
      <c r="I327" s="229" t="e">
        <f t="shared" si="70"/>
        <v>#DIV/0!</v>
      </c>
      <c r="J327" s="211"/>
    </row>
    <row r="328" spans="2:10" s="2" customFormat="1" x14ac:dyDescent="0.25">
      <c r="B328" s="526" t="s">
        <v>637</v>
      </c>
      <c r="C328" s="457" t="s">
        <v>638</v>
      </c>
      <c r="D328" s="475" t="s">
        <v>57</v>
      </c>
      <c r="E328" s="531">
        <v>1</v>
      </c>
      <c r="F328" s="266">
        <v>0</v>
      </c>
      <c r="G328" s="232">
        <f t="shared" si="71"/>
        <v>0</v>
      </c>
      <c r="H328" s="187"/>
      <c r="I328" s="229" t="e">
        <f t="shared" si="70"/>
        <v>#DIV/0!</v>
      </c>
      <c r="J328" s="211"/>
    </row>
    <row r="329" spans="2:10" s="2" customFormat="1" x14ac:dyDescent="0.25">
      <c r="B329" s="526" t="s">
        <v>639</v>
      </c>
      <c r="C329" s="457" t="s">
        <v>640</v>
      </c>
      <c r="D329" s="475" t="s">
        <v>57</v>
      </c>
      <c r="E329" s="531">
        <v>1</v>
      </c>
      <c r="F329" s="266">
        <v>0</v>
      </c>
      <c r="G329" s="232">
        <f t="shared" ref="G329" si="72">E329*F329</f>
        <v>0</v>
      </c>
      <c r="H329" s="187"/>
      <c r="I329" s="229" t="e">
        <f t="shared" si="70"/>
        <v>#DIV/0!</v>
      </c>
      <c r="J329" s="211"/>
    </row>
    <row r="330" spans="2:10" s="2" customFormat="1" x14ac:dyDescent="0.25">
      <c r="B330" s="526" t="s">
        <v>641</v>
      </c>
      <c r="C330" s="457" t="s">
        <v>642</v>
      </c>
      <c r="D330" s="475" t="s">
        <v>57</v>
      </c>
      <c r="E330" s="531">
        <v>1</v>
      </c>
      <c r="F330" s="266">
        <v>0</v>
      </c>
      <c r="G330" s="232">
        <f t="shared" ref="G330:G331" si="73">E330*F330</f>
        <v>0</v>
      </c>
      <c r="H330" s="187"/>
      <c r="I330" s="229" t="e">
        <f t="shared" si="70"/>
        <v>#DIV/0!</v>
      </c>
      <c r="J330" s="211"/>
    </row>
    <row r="331" spans="2:10" s="2" customFormat="1" x14ac:dyDescent="0.25">
      <c r="B331" s="526" t="s">
        <v>643</v>
      </c>
      <c r="C331" s="457" t="s">
        <v>644</v>
      </c>
      <c r="D331" s="475" t="s">
        <v>23</v>
      </c>
      <c r="E331" s="531">
        <v>1</v>
      </c>
      <c r="F331" s="266">
        <v>0</v>
      </c>
      <c r="G331" s="232">
        <f t="shared" si="73"/>
        <v>0</v>
      </c>
      <c r="H331" s="187"/>
      <c r="I331" s="229" t="e">
        <f t="shared" si="70"/>
        <v>#DIV/0!</v>
      </c>
      <c r="J331" s="211"/>
    </row>
    <row r="332" spans="2:10" s="2" customFormat="1" x14ac:dyDescent="0.25">
      <c r="B332" s="562" t="s">
        <v>645</v>
      </c>
      <c r="C332" s="467" t="s">
        <v>646</v>
      </c>
      <c r="D332" s="485"/>
      <c r="E332" s="485"/>
      <c r="F332" s="214"/>
      <c r="G332" s="193"/>
      <c r="H332" s="193"/>
      <c r="I332" s="284"/>
      <c r="J332" s="194"/>
    </row>
    <row r="333" spans="2:10" s="2" customFormat="1" x14ac:dyDescent="0.25">
      <c r="B333" s="526" t="s">
        <v>647</v>
      </c>
      <c r="C333" s="457" t="s">
        <v>648</v>
      </c>
      <c r="D333" s="475" t="s">
        <v>160</v>
      </c>
      <c r="E333" s="531">
        <v>2.8</v>
      </c>
      <c r="F333" s="266">
        <v>0</v>
      </c>
      <c r="G333" s="232">
        <f t="shared" si="71"/>
        <v>0</v>
      </c>
      <c r="H333" s="299"/>
      <c r="I333" s="23" t="e">
        <f t="shared" ref="I333:I338" si="74">G333/$H$368</f>
        <v>#DIV/0!</v>
      </c>
      <c r="J333" s="300"/>
    </row>
    <row r="334" spans="2:10" s="2" customFormat="1" x14ac:dyDescent="0.25">
      <c r="B334" s="526" t="s">
        <v>649</v>
      </c>
      <c r="C334" s="457" t="s">
        <v>650</v>
      </c>
      <c r="D334" s="475" t="s">
        <v>160</v>
      </c>
      <c r="E334" s="531">
        <v>2.6</v>
      </c>
      <c r="F334" s="266">
        <v>0</v>
      </c>
      <c r="G334" s="232">
        <f t="shared" si="71"/>
        <v>0</v>
      </c>
      <c r="H334" s="299"/>
      <c r="I334" s="153" t="e">
        <f t="shared" si="74"/>
        <v>#DIV/0!</v>
      </c>
      <c r="J334" s="249"/>
    </row>
    <row r="335" spans="2:10" s="2" customFormat="1" x14ac:dyDescent="0.25">
      <c r="B335" s="526" t="s">
        <v>651</v>
      </c>
      <c r="C335" s="457" t="s">
        <v>652</v>
      </c>
      <c r="D335" s="475" t="s">
        <v>160</v>
      </c>
      <c r="E335" s="531">
        <v>1.8</v>
      </c>
      <c r="F335" s="266">
        <v>0</v>
      </c>
      <c r="G335" s="232">
        <f t="shared" si="71"/>
        <v>0</v>
      </c>
      <c r="H335" s="299"/>
      <c r="I335" s="153" t="e">
        <f t="shared" si="74"/>
        <v>#DIV/0!</v>
      </c>
      <c r="J335" s="300"/>
    </row>
    <row r="336" spans="2:10" s="2" customFormat="1" x14ac:dyDescent="0.25">
      <c r="B336" s="526" t="s">
        <v>653</v>
      </c>
      <c r="C336" s="457" t="s">
        <v>654</v>
      </c>
      <c r="D336" s="475" t="s">
        <v>160</v>
      </c>
      <c r="E336" s="531">
        <v>2.5</v>
      </c>
      <c r="F336" s="266">
        <v>0</v>
      </c>
      <c r="G336" s="232">
        <f t="shared" si="69"/>
        <v>0</v>
      </c>
      <c r="H336" s="299"/>
      <c r="I336" s="153" t="e">
        <f t="shared" si="74"/>
        <v>#DIV/0!</v>
      </c>
      <c r="J336" s="300"/>
    </row>
    <row r="337" spans="2:10" s="2" customFormat="1" x14ac:dyDescent="0.25">
      <c r="B337" s="526" t="s">
        <v>655</v>
      </c>
      <c r="C337" s="457" t="s">
        <v>656</v>
      </c>
      <c r="D337" s="475" t="s">
        <v>160</v>
      </c>
      <c r="E337" s="531">
        <v>1.75</v>
      </c>
      <c r="F337" s="266">
        <v>0</v>
      </c>
      <c r="G337" s="232">
        <f t="shared" ref="G337:G338" si="75">E337*F337</f>
        <v>0</v>
      </c>
      <c r="H337" s="299"/>
      <c r="I337" s="153" t="e">
        <f t="shared" si="74"/>
        <v>#DIV/0!</v>
      </c>
      <c r="J337" s="300"/>
    </row>
    <row r="338" spans="2:10" s="2" customFormat="1" x14ac:dyDescent="0.25">
      <c r="B338" s="526" t="s">
        <v>657</v>
      </c>
      <c r="C338" s="457" t="s">
        <v>658</v>
      </c>
      <c r="D338" s="475" t="s">
        <v>160</v>
      </c>
      <c r="E338" s="564">
        <v>1.8</v>
      </c>
      <c r="F338" s="266">
        <v>0</v>
      </c>
      <c r="G338" s="232">
        <f t="shared" si="75"/>
        <v>0</v>
      </c>
      <c r="H338" s="299"/>
      <c r="I338" s="28" t="e">
        <f t="shared" si="74"/>
        <v>#DIV/0!</v>
      </c>
      <c r="J338" s="300"/>
    </row>
    <row r="339" spans="2:10" s="2" customFormat="1" x14ac:dyDescent="0.25">
      <c r="B339" s="562" t="s">
        <v>659</v>
      </c>
      <c r="C339" s="467" t="s">
        <v>660</v>
      </c>
      <c r="D339" s="485"/>
      <c r="E339" s="485"/>
      <c r="F339" s="214"/>
      <c r="G339" s="193"/>
      <c r="H339" s="193"/>
      <c r="I339" s="289"/>
      <c r="J339" s="194"/>
    </row>
    <row r="340" spans="2:10" s="2" customFormat="1" x14ac:dyDescent="0.25">
      <c r="B340" s="526" t="s">
        <v>661</v>
      </c>
      <c r="C340" s="565" t="s">
        <v>662</v>
      </c>
      <c r="D340" s="566" t="s">
        <v>57</v>
      </c>
      <c r="E340" s="567">
        <v>4</v>
      </c>
      <c r="F340" s="266">
        <v>0</v>
      </c>
      <c r="G340" s="232">
        <f t="shared" ref="G340:G341" si="76">E340*F340</f>
        <v>0</v>
      </c>
      <c r="H340" s="190"/>
      <c r="I340" s="157" t="e">
        <f>G340/$H$368</f>
        <v>#DIV/0!</v>
      </c>
      <c r="J340" s="159"/>
    </row>
    <row r="341" spans="2:10" s="2" customFormat="1" x14ac:dyDescent="0.25">
      <c r="B341" s="526" t="s">
        <v>663</v>
      </c>
      <c r="C341" s="568" t="s">
        <v>664</v>
      </c>
      <c r="D341" s="569" t="s">
        <v>57</v>
      </c>
      <c r="E341" s="570">
        <v>9</v>
      </c>
      <c r="F341" s="266">
        <v>0</v>
      </c>
      <c r="G341" s="232">
        <f t="shared" si="76"/>
        <v>0</v>
      </c>
      <c r="H341" s="187"/>
      <c r="I341" s="229" t="e">
        <f>G341/$H$368</f>
        <v>#DIV/0!</v>
      </c>
      <c r="J341" s="161"/>
    </row>
    <row r="342" spans="2:10" s="2" customFormat="1" x14ac:dyDescent="0.25">
      <c r="B342" s="526" t="s">
        <v>665</v>
      </c>
      <c r="C342" s="568" t="s">
        <v>666</v>
      </c>
      <c r="D342" s="569" t="s">
        <v>57</v>
      </c>
      <c r="E342" s="531">
        <v>2</v>
      </c>
      <c r="F342" s="266">
        <v>0</v>
      </c>
      <c r="G342" s="232">
        <f>E342*F342</f>
        <v>0</v>
      </c>
      <c r="H342" s="187"/>
      <c r="I342" s="229" t="e">
        <f>G342/$H$368</f>
        <v>#DIV/0!</v>
      </c>
      <c r="J342" s="187"/>
    </row>
    <row r="343" spans="2:10" s="2" customFormat="1" x14ac:dyDescent="0.25">
      <c r="B343" s="562" t="s">
        <v>667</v>
      </c>
      <c r="C343" s="467" t="s">
        <v>668</v>
      </c>
      <c r="D343" s="485"/>
      <c r="E343" s="485"/>
      <c r="F343" s="214"/>
      <c r="G343" s="193"/>
      <c r="H343" s="284"/>
      <c r="I343" s="193"/>
      <c r="J343" s="194"/>
    </row>
    <row r="344" spans="2:10" s="2" customFormat="1" x14ac:dyDescent="0.25">
      <c r="B344" s="526" t="s">
        <v>669</v>
      </c>
      <c r="C344" s="457" t="s">
        <v>670</v>
      </c>
      <c r="D344" s="475" t="s">
        <v>57</v>
      </c>
      <c r="E344" s="531">
        <v>17</v>
      </c>
      <c r="F344" s="266">
        <v>0</v>
      </c>
      <c r="G344" s="286">
        <f>E344*F344</f>
        <v>0</v>
      </c>
      <c r="H344" s="190"/>
      <c r="I344" s="293" t="e">
        <f>G344/$H$368</f>
        <v>#DIV/0!</v>
      </c>
      <c r="J344" s="211"/>
    </row>
    <row r="345" spans="2:10" s="2" customFormat="1" x14ac:dyDescent="0.25">
      <c r="B345" s="526" t="s">
        <v>671</v>
      </c>
      <c r="C345" s="462" t="s">
        <v>672</v>
      </c>
      <c r="D345" s="475" t="s">
        <v>57</v>
      </c>
      <c r="E345" s="531">
        <v>43</v>
      </c>
      <c r="F345" s="266">
        <v>0</v>
      </c>
      <c r="G345" s="286">
        <f>E345*F345</f>
        <v>0</v>
      </c>
      <c r="H345" s="187"/>
      <c r="I345" s="301" t="e">
        <f>G345/$H$368</f>
        <v>#DIV/0!</v>
      </c>
      <c r="J345" s="158"/>
    </row>
    <row r="346" spans="2:10" s="2" customFormat="1" x14ac:dyDescent="0.25">
      <c r="B346" s="526" t="s">
        <v>673</v>
      </c>
      <c r="C346" s="457" t="s">
        <v>674</v>
      </c>
      <c r="D346" s="475" t="s">
        <v>57</v>
      </c>
      <c r="E346" s="531">
        <v>76</v>
      </c>
      <c r="F346" s="266">
        <v>0</v>
      </c>
      <c r="G346" s="286">
        <f>E346*F346</f>
        <v>0</v>
      </c>
      <c r="H346" s="187"/>
      <c r="I346" s="293" t="e">
        <f>G346/$H$368</f>
        <v>#DIV/0!</v>
      </c>
      <c r="J346" s="211"/>
    </row>
    <row r="347" spans="2:10" s="2" customFormat="1" ht="13.8" thickBot="1" x14ac:dyDescent="0.3">
      <c r="B347" s="526" t="s">
        <v>675</v>
      </c>
      <c r="C347" s="462" t="s">
        <v>676</v>
      </c>
      <c r="D347" s="537" t="s">
        <v>57</v>
      </c>
      <c r="E347" s="531">
        <v>36</v>
      </c>
      <c r="F347" s="266">
        <v>0</v>
      </c>
      <c r="G347" s="286">
        <f>E347*F347</f>
        <v>0</v>
      </c>
      <c r="H347" s="197"/>
      <c r="I347" s="301" t="e">
        <f>G347/$H$368</f>
        <v>#DIV/0!</v>
      </c>
      <c r="J347" s="158"/>
    </row>
    <row r="348" spans="2:10" s="2" customFormat="1" ht="13.8" thickBot="1" x14ac:dyDescent="0.3">
      <c r="B348" s="449">
        <v>16</v>
      </c>
      <c r="C348" s="503" t="s">
        <v>677</v>
      </c>
      <c r="D348" s="504"/>
      <c r="E348" s="504"/>
      <c r="F348" s="140"/>
      <c r="G348" s="189"/>
      <c r="H348" s="302">
        <f>SUM(G349:G353)</f>
        <v>0</v>
      </c>
      <c r="I348" s="4" t="e">
        <f>H348/$H$368</f>
        <v>#DIV/0!</v>
      </c>
      <c r="J348" s="4"/>
    </row>
    <row r="349" spans="2:10" s="2" customFormat="1" x14ac:dyDescent="0.25">
      <c r="B349" s="526" t="s">
        <v>678</v>
      </c>
      <c r="C349" s="568" t="s">
        <v>679</v>
      </c>
      <c r="D349" s="571" t="s">
        <v>57</v>
      </c>
      <c r="E349" s="570">
        <v>4</v>
      </c>
      <c r="F349" s="266">
        <v>0</v>
      </c>
      <c r="G349" s="232">
        <f>E349*F349</f>
        <v>0</v>
      </c>
      <c r="H349" s="187"/>
      <c r="I349" s="229" t="e">
        <f>G349/$H$368</f>
        <v>#DIV/0!</v>
      </c>
      <c r="J349" s="224"/>
    </row>
    <row r="350" spans="2:10" s="2" customFormat="1" x14ac:dyDescent="0.25">
      <c r="B350" s="526" t="s">
        <v>680</v>
      </c>
      <c r="C350" s="568" t="s">
        <v>681</v>
      </c>
      <c r="D350" s="571" t="s">
        <v>57</v>
      </c>
      <c r="E350" s="570">
        <v>2</v>
      </c>
      <c r="F350" s="266">
        <v>0</v>
      </c>
      <c r="G350" s="232">
        <f>E350*F350</f>
        <v>0</v>
      </c>
      <c r="H350" s="187"/>
      <c r="I350" s="229" t="e">
        <f t="shared" ref="I350:I353" si="77">G350/$H$368</f>
        <v>#DIV/0!</v>
      </c>
      <c r="J350" s="224"/>
    </row>
    <row r="351" spans="2:10" s="2" customFormat="1" x14ac:dyDescent="0.25">
      <c r="B351" s="526" t="s">
        <v>682</v>
      </c>
      <c r="C351" s="568" t="s">
        <v>683</v>
      </c>
      <c r="D351" s="571" t="s">
        <v>57</v>
      </c>
      <c r="E351" s="570">
        <v>5</v>
      </c>
      <c r="F351" s="266">
        <v>0</v>
      </c>
      <c r="G351" s="232">
        <f t="shared" ref="G351" si="78">E351*F351</f>
        <v>0</v>
      </c>
      <c r="H351" s="187"/>
      <c r="I351" s="229" t="e">
        <f t="shared" si="77"/>
        <v>#DIV/0!</v>
      </c>
      <c r="J351" s="224"/>
    </row>
    <row r="352" spans="2:10" s="2" customFormat="1" x14ac:dyDescent="0.25">
      <c r="B352" s="526" t="s">
        <v>684</v>
      </c>
      <c r="C352" s="568" t="s">
        <v>685</v>
      </c>
      <c r="D352" s="571" t="s">
        <v>57</v>
      </c>
      <c r="E352" s="570">
        <v>6</v>
      </c>
      <c r="F352" s="266">
        <v>0</v>
      </c>
      <c r="G352" s="232">
        <f t="shared" ref="G352:G353" si="79">E352*F352</f>
        <v>0</v>
      </c>
      <c r="H352" s="187"/>
      <c r="I352" s="229" t="e">
        <f t="shared" si="77"/>
        <v>#DIV/0!</v>
      </c>
      <c r="J352" s="224"/>
    </row>
    <row r="353" spans="2:10" s="2" customFormat="1" ht="13.8" thickBot="1" x14ac:dyDescent="0.3">
      <c r="B353" s="526" t="s">
        <v>686</v>
      </c>
      <c r="C353" s="568" t="s">
        <v>687</v>
      </c>
      <c r="D353" s="571" t="s">
        <v>57</v>
      </c>
      <c r="E353" s="570">
        <v>5</v>
      </c>
      <c r="F353" s="266">
        <v>0</v>
      </c>
      <c r="G353" s="232">
        <f t="shared" si="79"/>
        <v>0</v>
      </c>
      <c r="H353" s="187"/>
      <c r="I353" s="229" t="e">
        <f t="shared" si="77"/>
        <v>#DIV/0!</v>
      </c>
      <c r="J353" s="244"/>
    </row>
    <row r="354" spans="2:10" s="2" customFormat="1" ht="13.8" thickBot="1" x14ac:dyDescent="0.3">
      <c r="B354" s="572">
        <v>17</v>
      </c>
      <c r="C354" s="573" t="s">
        <v>688</v>
      </c>
      <c r="D354" s="504"/>
      <c r="E354" s="504"/>
      <c r="F354" s="218"/>
      <c r="G354" s="201"/>
      <c r="H354" s="30">
        <f>SUM(G355:G356)</f>
        <v>0</v>
      </c>
      <c r="I354" s="31" t="e">
        <f>H354/$H$368</f>
        <v>#DIV/0!</v>
      </c>
      <c r="J354" s="27"/>
    </row>
    <row r="355" spans="2:10" s="2" customFormat="1" x14ac:dyDescent="0.25">
      <c r="B355" s="505" t="s">
        <v>689</v>
      </c>
      <c r="C355" s="574" t="s">
        <v>690</v>
      </c>
      <c r="D355" s="475" t="s">
        <v>691</v>
      </c>
      <c r="E355" s="481">
        <v>10</v>
      </c>
      <c r="F355" s="267">
        <v>0</v>
      </c>
      <c r="G355" s="232">
        <f t="shared" ref="G355:G356" si="80">E355*F355</f>
        <v>0</v>
      </c>
      <c r="H355" s="187"/>
      <c r="I355" s="230" t="e">
        <f>G355/$H$368</f>
        <v>#DIV/0!</v>
      </c>
      <c r="J355" s="236"/>
    </row>
    <row r="356" spans="2:10" s="2" customFormat="1" ht="13.8" thickBot="1" x14ac:dyDescent="0.3">
      <c r="B356" s="506" t="s">
        <v>692</v>
      </c>
      <c r="C356" s="575" t="s">
        <v>693</v>
      </c>
      <c r="D356" s="576" t="s">
        <v>23</v>
      </c>
      <c r="E356" s="577">
        <v>1</v>
      </c>
      <c r="F356" s="270">
        <v>0</v>
      </c>
      <c r="G356" s="41">
        <f t="shared" si="80"/>
        <v>0</v>
      </c>
      <c r="H356" s="188"/>
      <c r="I356" s="26" t="e">
        <f>G356/$H$368</f>
        <v>#DIV/0!</v>
      </c>
      <c r="J356" s="84"/>
    </row>
    <row r="357" spans="2:10" s="2" customFormat="1" ht="13.8" thickBot="1" x14ac:dyDescent="0.3">
      <c r="B357" s="572">
        <v>18</v>
      </c>
      <c r="C357" s="573" t="s">
        <v>694</v>
      </c>
      <c r="D357" s="504"/>
      <c r="E357" s="504"/>
      <c r="F357" s="218"/>
      <c r="G357" s="201"/>
      <c r="H357" s="30">
        <f>+G358+G359</f>
        <v>0</v>
      </c>
      <c r="I357" s="31" t="e">
        <f>H357/$H$368</f>
        <v>#DIV/0!</v>
      </c>
      <c r="J357" s="27"/>
    </row>
    <row r="358" spans="2:10" s="2" customFormat="1" x14ac:dyDescent="0.25">
      <c r="B358" s="578" t="s">
        <v>695</v>
      </c>
      <c r="C358" s="579" t="s">
        <v>696</v>
      </c>
      <c r="D358" s="470" t="s">
        <v>40</v>
      </c>
      <c r="E358" s="570">
        <v>5</v>
      </c>
      <c r="F358" s="267">
        <v>0</v>
      </c>
      <c r="G358" s="144">
        <f>+F358*E358</f>
        <v>0</v>
      </c>
      <c r="H358" s="187"/>
      <c r="I358" s="26" t="e">
        <f>G358/$H$368</f>
        <v>#DIV/0!</v>
      </c>
      <c r="J358" s="236"/>
    </row>
    <row r="359" spans="2:10" s="2" customFormat="1" ht="13.8" thickBot="1" x14ac:dyDescent="0.3">
      <c r="B359" s="578" t="s">
        <v>697</v>
      </c>
      <c r="C359" s="580" t="s">
        <v>698</v>
      </c>
      <c r="D359" s="470" t="s">
        <v>40</v>
      </c>
      <c r="E359" s="570">
        <v>4</v>
      </c>
      <c r="F359" s="267">
        <v>0</v>
      </c>
      <c r="G359" s="232">
        <f t="shared" ref="G359" si="81">E359*F359</f>
        <v>0</v>
      </c>
      <c r="H359" s="187"/>
      <c r="I359" s="26" t="e">
        <f>G359/$H$368</f>
        <v>#DIV/0!</v>
      </c>
      <c r="J359" s="84"/>
    </row>
    <row r="360" spans="2:10" s="2" customFormat="1" ht="13.8" thickBot="1" x14ac:dyDescent="0.3">
      <c r="B360" s="572">
        <v>19</v>
      </c>
      <c r="C360" s="573" t="s">
        <v>699</v>
      </c>
      <c r="D360" s="504"/>
      <c r="E360" s="504"/>
      <c r="F360" s="218"/>
      <c r="G360" s="201"/>
      <c r="H360" s="30">
        <f>SUM(G361:G367)</f>
        <v>0</v>
      </c>
      <c r="I360" s="31" t="e">
        <f>H360/$H$368</f>
        <v>#DIV/0!</v>
      </c>
      <c r="J360" s="27"/>
    </row>
    <row r="361" spans="2:10" s="2" customFormat="1" ht="13.8" outlineLevel="1" x14ac:dyDescent="0.25">
      <c r="B361" s="578" t="s">
        <v>700</v>
      </c>
      <c r="C361" s="581" t="s">
        <v>269</v>
      </c>
      <c r="D361" s="470" t="s">
        <v>23</v>
      </c>
      <c r="E361" s="527">
        <v>1</v>
      </c>
      <c r="F361" s="266">
        <v>0</v>
      </c>
      <c r="G361" s="232">
        <f t="shared" ref="G361:G363" si="82">E361*F361</f>
        <v>0</v>
      </c>
      <c r="H361" s="187"/>
      <c r="I361" s="26" t="e">
        <f>G361/$H$368</f>
        <v>#DIV/0!</v>
      </c>
      <c r="J361" s="245"/>
    </row>
    <row r="362" spans="2:10" s="2" customFormat="1" ht="13.8" outlineLevel="1" x14ac:dyDescent="0.25">
      <c r="B362" s="578" t="s">
        <v>701</v>
      </c>
      <c r="C362" s="581" t="s">
        <v>702</v>
      </c>
      <c r="D362" s="571" t="s">
        <v>57</v>
      </c>
      <c r="E362" s="527">
        <v>1</v>
      </c>
      <c r="F362" s="266">
        <v>0</v>
      </c>
      <c r="G362" s="232">
        <f t="shared" si="82"/>
        <v>0</v>
      </c>
      <c r="H362" s="187"/>
      <c r="I362" s="26" t="e">
        <f t="shared" ref="I362:I367" si="83">G362/$H$368</f>
        <v>#DIV/0!</v>
      </c>
      <c r="J362" s="224"/>
    </row>
    <row r="363" spans="2:10" s="2" customFormat="1" ht="13.8" outlineLevel="1" x14ac:dyDescent="0.25">
      <c r="B363" s="578" t="s">
        <v>703</v>
      </c>
      <c r="C363" s="581" t="s">
        <v>704</v>
      </c>
      <c r="D363" s="571" t="s">
        <v>57</v>
      </c>
      <c r="E363" s="527">
        <v>3</v>
      </c>
      <c r="F363" s="266">
        <v>0</v>
      </c>
      <c r="G363" s="232">
        <f t="shared" si="82"/>
        <v>0</v>
      </c>
      <c r="H363" s="187"/>
      <c r="I363" s="26" t="e">
        <f t="shared" si="83"/>
        <v>#DIV/0!</v>
      </c>
      <c r="J363" s="224"/>
    </row>
    <row r="364" spans="2:10" s="2" customFormat="1" ht="13.8" outlineLevel="1" x14ac:dyDescent="0.25">
      <c r="B364" s="578" t="s">
        <v>705</v>
      </c>
      <c r="C364" s="581" t="s">
        <v>706</v>
      </c>
      <c r="D364" s="571" t="s">
        <v>57</v>
      </c>
      <c r="E364" s="527">
        <v>142</v>
      </c>
      <c r="F364" s="266">
        <v>0</v>
      </c>
      <c r="G364" s="232">
        <f>E364*F364</f>
        <v>0</v>
      </c>
      <c r="H364" s="187"/>
      <c r="I364" s="26" t="e">
        <f t="shared" si="83"/>
        <v>#DIV/0!</v>
      </c>
      <c r="J364" s="224"/>
    </row>
    <row r="365" spans="2:10" s="2" customFormat="1" ht="13.8" outlineLevel="1" x14ac:dyDescent="0.25">
      <c r="B365" s="578" t="s">
        <v>707</v>
      </c>
      <c r="C365" s="581" t="s">
        <v>708</v>
      </c>
      <c r="D365" s="571" t="s">
        <v>57</v>
      </c>
      <c r="E365" s="527">
        <v>25</v>
      </c>
      <c r="F365" s="266">
        <v>0</v>
      </c>
      <c r="G365" s="232">
        <f t="shared" ref="G365:G366" si="84">E365*F365</f>
        <v>0</v>
      </c>
      <c r="H365" s="187"/>
      <c r="I365" s="26" t="e">
        <f t="shared" si="83"/>
        <v>#DIV/0!</v>
      </c>
      <c r="J365" s="224"/>
    </row>
    <row r="366" spans="2:10" s="2" customFormat="1" ht="13.8" outlineLevel="1" x14ac:dyDescent="0.25">
      <c r="B366" s="578" t="s">
        <v>709</v>
      </c>
      <c r="C366" s="581" t="s">
        <v>710</v>
      </c>
      <c r="D366" s="571" t="s">
        <v>57</v>
      </c>
      <c r="E366" s="527">
        <v>25</v>
      </c>
      <c r="F366" s="266">
        <v>0</v>
      </c>
      <c r="G366" s="232">
        <f t="shared" si="84"/>
        <v>0</v>
      </c>
      <c r="H366" s="187"/>
      <c r="I366" s="26" t="e">
        <f t="shared" si="83"/>
        <v>#DIV/0!</v>
      </c>
      <c r="J366" s="224"/>
    </row>
    <row r="367" spans="2:10" s="2" customFormat="1" ht="14.4" outlineLevel="1" thickBot="1" x14ac:dyDescent="0.3">
      <c r="B367" s="578" t="s">
        <v>711</v>
      </c>
      <c r="C367" s="581" t="s">
        <v>712</v>
      </c>
      <c r="D367" s="571" t="s">
        <v>160</v>
      </c>
      <c r="E367" s="527">
        <v>605</v>
      </c>
      <c r="F367" s="266">
        <v>0</v>
      </c>
      <c r="G367" s="232">
        <f>E367*F367</f>
        <v>0</v>
      </c>
      <c r="H367" s="187"/>
      <c r="I367" s="26" t="e">
        <f t="shared" si="83"/>
        <v>#DIV/0!</v>
      </c>
      <c r="J367" s="224"/>
    </row>
    <row r="368" spans="2:10" s="2" customFormat="1" ht="13.8" thickBot="1" x14ac:dyDescent="0.3">
      <c r="B368" s="206" t="s">
        <v>713</v>
      </c>
      <c r="C368" s="108"/>
      <c r="D368" s="140"/>
      <c r="E368" s="140"/>
      <c r="F368" s="140"/>
      <c r="G368" s="107"/>
      <c r="H368" s="35">
        <f>SUM(G12:G367)</f>
        <v>0</v>
      </c>
      <c r="I368" s="4" t="e">
        <f>H368/$H$368</f>
        <v>#DIV/0!</v>
      </c>
      <c r="J368" s="85"/>
    </row>
    <row r="369" spans="2:10" s="2" customFormat="1" ht="13.8" thickBot="1" x14ac:dyDescent="0.3">
      <c r="B369" s="58"/>
      <c r="C369" s="75"/>
      <c r="D369" s="76"/>
      <c r="E369" s="76"/>
      <c r="F369" s="76"/>
      <c r="G369" s="77"/>
      <c r="H369" s="76"/>
      <c r="I369" s="56"/>
      <c r="J369" s="86"/>
    </row>
    <row r="370" spans="2:10" s="2" customFormat="1" ht="13.8" thickBot="1" x14ac:dyDescent="0.3">
      <c r="B370" s="67"/>
      <c r="C370" s="52" t="s">
        <v>714</v>
      </c>
      <c r="D370" s="53"/>
      <c r="E370" s="53"/>
      <c r="F370" s="53"/>
      <c r="G370" s="55"/>
      <c r="H370" s="36">
        <v>0</v>
      </c>
      <c r="I370" s="58"/>
      <c r="J370" s="86"/>
    </row>
    <row r="371" spans="2:10" s="2" customFormat="1" ht="13.8" thickBot="1" x14ac:dyDescent="0.3">
      <c r="B371" s="67"/>
      <c r="C371" s="8" t="s">
        <v>715</v>
      </c>
      <c r="D371" s="9" t="s">
        <v>716</v>
      </c>
      <c r="E371" s="173">
        <v>0</v>
      </c>
      <c r="F371" s="13"/>
      <c r="G371" s="14"/>
      <c r="H371" s="127">
        <f>H370*E371%</f>
        <v>0</v>
      </c>
      <c r="I371" s="58"/>
      <c r="J371" s="86"/>
    </row>
    <row r="372" spans="2:10" s="2" customFormat="1" ht="13.8" thickBot="1" x14ac:dyDescent="0.3">
      <c r="B372" s="115"/>
      <c r="C372" s="52" t="s">
        <v>717</v>
      </c>
      <c r="D372" s="53"/>
      <c r="E372" s="53"/>
      <c r="F372" s="53"/>
      <c r="G372" s="54"/>
      <c r="H372" s="131">
        <f>SUM(H370:H371)</f>
        <v>0</v>
      </c>
      <c r="I372" s="58"/>
      <c r="J372" s="86"/>
    </row>
    <row r="373" spans="2:10" s="2" customFormat="1" x14ac:dyDescent="0.25">
      <c r="B373" s="67"/>
      <c r="C373" s="68" t="s">
        <v>718</v>
      </c>
      <c r="D373" s="69" t="s">
        <v>716</v>
      </c>
      <c r="E373" s="174">
        <v>0</v>
      </c>
      <c r="F373" s="70"/>
      <c r="G373" s="71"/>
      <c r="H373" s="128">
        <f>H372*E373%</f>
        <v>0</v>
      </c>
      <c r="I373" s="58"/>
      <c r="J373" s="86"/>
    </row>
    <row r="374" spans="2:10" s="2" customFormat="1" ht="13.8" thickBot="1" x14ac:dyDescent="0.3">
      <c r="B374" s="67"/>
      <c r="C374" s="72" t="s">
        <v>719</v>
      </c>
      <c r="D374" s="129" t="s">
        <v>716</v>
      </c>
      <c r="E374" s="175">
        <v>0</v>
      </c>
      <c r="F374" s="130"/>
      <c r="G374" s="73"/>
      <c r="H374" s="128">
        <f>H373*E374%</f>
        <v>0</v>
      </c>
      <c r="I374" s="58"/>
      <c r="J374" s="86"/>
    </row>
    <row r="375" spans="2:10" s="2" customFormat="1" ht="13.8" thickBot="1" x14ac:dyDescent="0.3">
      <c r="B375" s="115"/>
      <c r="C375" s="344" t="s">
        <v>720</v>
      </c>
      <c r="D375" s="345"/>
      <c r="E375" s="345"/>
      <c r="F375" s="353"/>
      <c r="G375" s="145"/>
      <c r="H375" s="131">
        <f>SUM(H372:H374)</f>
        <v>0</v>
      </c>
      <c r="I375" s="58"/>
      <c r="J375" s="86"/>
    </row>
    <row r="376" spans="2:10" s="2" customFormat="1" ht="13.8" thickBot="1" x14ac:dyDescent="0.3">
      <c r="B376" s="74"/>
      <c r="C376" s="8" t="s">
        <v>721</v>
      </c>
      <c r="D376" s="9" t="s">
        <v>716</v>
      </c>
      <c r="E376" s="173">
        <v>0</v>
      </c>
      <c r="F376" s="13"/>
      <c r="G376" s="13"/>
      <c r="H376" s="37">
        <f>H375*E376%</f>
        <v>0</v>
      </c>
      <c r="I376" s="59"/>
      <c r="J376" s="87"/>
    </row>
    <row r="377" spans="2:10" s="2" customFormat="1" ht="13.8" thickBot="1" x14ac:dyDescent="0.3">
      <c r="B377" s="61"/>
      <c r="C377" s="344" t="s">
        <v>722</v>
      </c>
      <c r="D377" s="345"/>
      <c r="E377" s="345"/>
      <c r="F377" s="345"/>
      <c r="G377" s="346"/>
      <c r="H377" s="131">
        <f>SUM(H375+H376)</f>
        <v>0</v>
      </c>
      <c r="I377" s="59"/>
      <c r="J377" s="87"/>
    </row>
    <row r="378" spans="2:10" s="2" customFormat="1" ht="13.8" thickBot="1" x14ac:dyDescent="0.3">
      <c r="B378" s="61"/>
      <c r="C378" s="81"/>
      <c r="D378" s="61"/>
      <c r="E378" s="61"/>
      <c r="F378" s="61"/>
      <c r="G378" s="61"/>
      <c r="H378" s="82"/>
      <c r="I378" s="59"/>
      <c r="J378" s="87"/>
    </row>
    <row r="379" spans="2:10" s="2" customFormat="1" ht="13.8" thickBot="1" x14ac:dyDescent="0.3">
      <c r="B379" s="61"/>
      <c r="C379" s="52"/>
      <c r="D379" s="53"/>
      <c r="E379" s="53"/>
      <c r="F379" s="53"/>
      <c r="G379" s="55"/>
      <c r="H379" s="103">
        <f>H377</f>
        <v>0</v>
      </c>
      <c r="I379" s="60"/>
      <c r="J379" s="87"/>
    </row>
    <row r="380" spans="2:10" s="2" customFormat="1" ht="13.8" thickBot="1" x14ac:dyDescent="0.3">
      <c r="B380" s="58"/>
      <c r="C380" s="78"/>
      <c r="D380" s="79"/>
      <c r="E380" s="79"/>
      <c r="F380" s="79"/>
      <c r="G380" s="80"/>
      <c r="H380" s="79"/>
      <c r="I380" s="56"/>
      <c r="J380" s="87"/>
    </row>
    <row r="381" spans="2:10" s="2" customFormat="1" ht="16.2" thickBot="1" x14ac:dyDescent="0.3">
      <c r="B381" s="274" t="s">
        <v>723</v>
      </c>
      <c r="C381" s="83"/>
      <c r="D381" s="53"/>
      <c r="E381" s="53"/>
      <c r="F381" s="53"/>
      <c r="G381" s="55"/>
      <c r="H381" s="88">
        <f>H368*H379</f>
        <v>0</v>
      </c>
      <c r="I381" s="61"/>
      <c r="J381" s="87"/>
    </row>
    <row r="382" spans="2:10" s="2" customFormat="1" ht="13.8" thickBot="1" x14ac:dyDescent="0.3">
      <c r="B382" s="7"/>
      <c r="C382" s="10"/>
      <c r="D382" s="11"/>
      <c r="E382" s="11"/>
      <c r="F382" s="11"/>
      <c r="G382" s="24"/>
      <c r="H382" s="11"/>
      <c r="I382" s="56"/>
      <c r="J382" s="87"/>
    </row>
    <row r="383" spans="2:10" s="2" customFormat="1" ht="13.8" thickBot="1" x14ac:dyDescent="0.3">
      <c r="B383" s="93" t="s">
        <v>724</v>
      </c>
      <c r="C383" s="94" t="s">
        <v>725</v>
      </c>
      <c r="D383" s="95"/>
      <c r="E383" s="95"/>
      <c r="F383" s="95"/>
      <c r="G383" s="92"/>
      <c r="H383" s="96"/>
      <c r="I383" s="62"/>
      <c r="J383" s="87"/>
    </row>
    <row r="384" spans="2:10" s="2" customFormat="1" x14ac:dyDescent="0.25">
      <c r="B384" s="105" t="s">
        <v>726</v>
      </c>
      <c r="C384" s="42" t="s">
        <v>727</v>
      </c>
      <c r="D384" s="97" t="s">
        <v>691</v>
      </c>
      <c r="E384" s="176">
        <v>10</v>
      </c>
      <c r="F384" s="100">
        <v>0</v>
      </c>
      <c r="G384" s="51">
        <f t="shared" ref="G384:G386" si="85">E384*F384</f>
        <v>0</v>
      </c>
      <c r="H384" s="43"/>
      <c r="I384" s="63"/>
      <c r="J384" s="87"/>
    </row>
    <row r="385" spans="2:10" s="2" customFormat="1" x14ac:dyDescent="0.25">
      <c r="B385" s="106" t="s">
        <v>728</v>
      </c>
      <c r="C385" s="44" t="s">
        <v>729</v>
      </c>
      <c r="D385" s="98" t="s">
        <v>691</v>
      </c>
      <c r="E385" s="177">
        <v>10</v>
      </c>
      <c r="F385" s="101">
        <v>0</v>
      </c>
      <c r="G385" s="45">
        <f t="shared" si="85"/>
        <v>0</v>
      </c>
      <c r="H385" s="46"/>
      <c r="I385" s="63"/>
      <c r="J385" s="87"/>
    </row>
    <row r="386" spans="2:10" s="2" customFormat="1" ht="13.8" thickBot="1" x14ac:dyDescent="0.3">
      <c r="B386" s="106" t="s">
        <v>730</v>
      </c>
      <c r="C386" s="44" t="s">
        <v>731</v>
      </c>
      <c r="D386" s="98" t="s">
        <v>691</v>
      </c>
      <c r="E386" s="177">
        <v>10</v>
      </c>
      <c r="F386" s="101">
        <v>0</v>
      </c>
      <c r="G386" s="45">
        <f t="shared" si="85"/>
        <v>0</v>
      </c>
      <c r="H386" s="47"/>
      <c r="I386" s="64"/>
      <c r="J386" s="87"/>
    </row>
    <row r="387" spans="2:10" s="2" customFormat="1" ht="13.8" thickBot="1" x14ac:dyDescent="0.3">
      <c r="B387" s="364" t="s">
        <v>732</v>
      </c>
      <c r="C387" s="365"/>
      <c r="D387" s="365"/>
      <c r="E387" s="365"/>
      <c r="F387" s="365"/>
      <c r="G387" s="366"/>
      <c r="H387" s="39">
        <f>G384+G385+G386</f>
        <v>0</v>
      </c>
      <c r="I387" s="58"/>
      <c r="J387" s="87"/>
    </row>
    <row r="388" spans="2:10" s="2" customFormat="1" ht="13.8" thickBot="1" x14ac:dyDescent="0.3">
      <c r="B388" s="25" t="s">
        <v>733</v>
      </c>
      <c r="C388" s="16" t="s">
        <v>734</v>
      </c>
      <c r="D388" s="17"/>
      <c r="E388" s="17"/>
      <c r="F388" s="17"/>
      <c r="G388" s="15"/>
      <c r="H388" s="38"/>
      <c r="I388" s="62"/>
      <c r="J388" s="87"/>
    </row>
    <row r="389" spans="2:10" s="2" customFormat="1" x14ac:dyDescent="0.25">
      <c r="B389" s="272" t="s">
        <v>735</v>
      </c>
      <c r="C389" s="42" t="s">
        <v>736</v>
      </c>
      <c r="D389" s="97" t="s">
        <v>23</v>
      </c>
      <c r="E389" s="176">
        <v>1</v>
      </c>
      <c r="F389" s="275">
        <v>0</v>
      </c>
      <c r="G389" s="51">
        <f t="shared" ref="G389:G393" si="86">E389*F389</f>
        <v>0</v>
      </c>
      <c r="H389" s="43"/>
      <c r="I389" s="63"/>
      <c r="J389" s="87"/>
    </row>
    <row r="390" spans="2:10" s="2" customFormat="1" x14ac:dyDescent="0.25">
      <c r="B390" s="273" t="s">
        <v>737</v>
      </c>
      <c r="C390" s="44" t="s">
        <v>738</v>
      </c>
      <c r="D390" s="98" t="s">
        <v>23</v>
      </c>
      <c r="E390" s="177">
        <v>1</v>
      </c>
      <c r="F390" s="276">
        <v>0</v>
      </c>
      <c r="G390" s="45">
        <f t="shared" si="86"/>
        <v>0</v>
      </c>
      <c r="H390" s="46"/>
      <c r="I390" s="63"/>
      <c r="J390" s="87"/>
    </row>
    <row r="391" spans="2:10" s="2" customFormat="1" x14ac:dyDescent="0.25">
      <c r="B391" s="273" t="s">
        <v>739</v>
      </c>
      <c r="C391" s="44" t="s">
        <v>740</v>
      </c>
      <c r="D391" s="98" t="s">
        <v>23</v>
      </c>
      <c r="E391" s="177">
        <v>1</v>
      </c>
      <c r="F391" s="276">
        <v>0</v>
      </c>
      <c r="G391" s="45">
        <f t="shared" si="86"/>
        <v>0</v>
      </c>
      <c r="H391" s="46"/>
      <c r="I391" s="63"/>
      <c r="J391" s="87"/>
    </row>
    <row r="392" spans="2:10" s="2" customFormat="1" x14ac:dyDescent="0.25">
      <c r="B392" s="273" t="s">
        <v>741</v>
      </c>
      <c r="C392" s="44" t="s">
        <v>742</v>
      </c>
      <c r="D392" s="98" t="s">
        <v>23</v>
      </c>
      <c r="E392" s="177">
        <v>1</v>
      </c>
      <c r="F392" s="276">
        <v>0</v>
      </c>
      <c r="G392" s="45">
        <f t="shared" si="86"/>
        <v>0</v>
      </c>
      <c r="H392" s="47"/>
      <c r="I392" s="64"/>
      <c r="J392" s="87"/>
    </row>
    <row r="393" spans="2:10" s="2" customFormat="1" ht="13.8" thickBot="1" x14ac:dyDescent="0.3">
      <c r="B393" s="273" t="s">
        <v>743</v>
      </c>
      <c r="C393" s="48" t="s">
        <v>744</v>
      </c>
      <c r="D393" s="99" t="s">
        <v>23</v>
      </c>
      <c r="E393" s="178">
        <v>1</v>
      </c>
      <c r="F393" s="277">
        <v>0</v>
      </c>
      <c r="G393" s="50">
        <f t="shared" si="86"/>
        <v>0</v>
      </c>
      <c r="H393" s="49"/>
      <c r="I393" s="64"/>
      <c r="J393" s="86"/>
    </row>
    <row r="394" spans="2:10" s="2" customFormat="1" ht="13.8" thickBot="1" x14ac:dyDescent="0.3">
      <c r="B394" s="364" t="s">
        <v>732</v>
      </c>
      <c r="C394" s="365"/>
      <c r="D394" s="365"/>
      <c r="E394" s="365"/>
      <c r="F394" s="365"/>
      <c r="G394" s="366"/>
      <c r="H394" s="39">
        <f>G392+G389+G390+G391+G393</f>
        <v>0</v>
      </c>
      <c r="I394" s="58"/>
      <c r="J394" s="57"/>
    </row>
    <row r="395" spans="2:10" s="2" customFormat="1" ht="13.8" thickBot="1" x14ac:dyDescent="0.3">
      <c r="B395" s="58"/>
      <c r="C395" s="111"/>
      <c r="D395" s="58"/>
      <c r="E395" s="58"/>
      <c r="F395" s="58"/>
      <c r="G395" s="58"/>
      <c r="H395" s="58"/>
      <c r="I395" s="65"/>
      <c r="J395" s="57"/>
    </row>
    <row r="396" spans="2:10" s="2" customFormat="1" ht="18" thickBot="1" x14ac:dyDescent="0.3">
      <c r="B396" s="359" t="s">
        <v>745</v>
      </c>
      <c r="C396" s="360"/>
      <c r="D396" s="360"/>
      <c r="E396" s="360"/>
      <c r="F396" s="360"/>
      <c r="G396" s="357">
        <f>H387+H381+H394</f>
        <v>0</v>
      </c>
      <c r="H396" s="358"/>
      <c r="I396" s="279"/>
      <c r="J396" s="66"/>
    </row>
    <row r="397" spans="2:10" s="2" customFormat="1" ht="13.8" thickBot="1" x14ac:dyDescent="0.3">
      <c r="B397" s="58"/>
      <c r="C397" s="111"/>
      <c r="D397" s="58"/>
      <c r="E397" s="58"/>
      <c r="F397" s="58"/>
      <c r="G397" s="56"/>
      <c r="H397" s="58"/>
      <c r="I397" s="56"/>
      <c r="J397" s="57"/>
    </row>
    <row r="398" spans="2:10" s="2" customFormat="1" ht="13.8" thickBot="1" x14ac:dyDescent="0.3">
      <c r="B398" s="354" t="s">
        <v>746</v>
      </c>
      <c r="C398" s="355"/>
      <c r="D398" s="355"/>
      <c r="E398" s="355"/>
      <c r="F398" s="355"/>
      <c r="G398" s="355"/>
      <c r="H398" s="355"/>
      <c r="I398" s="356"/>
      <c r="J398" s="57"/>
    </row>
    <row r="399" spans="2:10" s="2" customFormat="1" ht="13.8" thickBot="1" x14ac:dyDescent="0.3">
      <c r="B399" s="163"/>
      <c r="C399" s="164"/>
      <c r="D399" s="165"/>
      <c r="E399" s="165"/>
      <c r="F399" s="165"/>
      <c r="G399" s="166"/>
      <c r="H399" s="165"/>
      <c r="I399" s="166"/>
      <c r="J399" s="57"/>
    </row>
    <row r="400" spans="2:10" s="2" customFormat="1" ht="13.8" thickBot="1" x14ac:dyDescent="0.3">
      <c r="B400" s="112" t="s">
        <v>7</v>
      </c>
      <c r="C400" s="347" t="s">
        <v>8</v>
      </c>
      <c r="D400" s="348"/>
      <c r="E400" s="348"/>
      <c r="F400" s="348"/>
      <c r="G400" s="349"/>
      <c r="H400" s="113" t="s">
        <v>15</v>
      </c>
      <c r="I400" s="114" t="s">
        <v>747</v>
      </c>
      <c r="J400" s="57"/>
    </row>
    <row r="401" spans="2:10" s="2" customFormat="1" x14ac:dyDescent="0.25">
      <c r="B401" s="332"/>
      <c r="C401" s="333"/>
      <c r="D401" s="333"/>
      <c r="E401" s="333"/>
      <c r="F401" s="333"/>
      <c r="G401" s="333"/>
      <c r="H401" s="333"/>
      <c r="I401" s="334"/>
      <c r="J401" s="57"/>
    </row>
    <row r="402" spans="2:10" s="2" customFormat="1" x14ac:dyDescent="0.25">
      <c r="B402" s="162" t="s">
        <v>18</v>
      </c>
      <c r="C402" s="305" t="str">
        <f>C11</f>
        <v>TAREAS PRELIMINARES</v>
      </c>
      <c r="D402" s="306"/>
      <c r="E402" s="306"/>
      <c r="F402" s="306"/>
      <c r="G402" s="307"/>
      <c r="H402" s="167">
        <f>H11*H379</f>
        <v>0</v>
      </c>
      <c r="I402" s="29" t="e">
        <f>H402/G396</f>
        <v>#DIV/0!</v>
      </c>
      <c r="J402" s="57"/>
    </row>
    <row r="403" spans="2:10" s="2" customFormat="1" x14ac:dyDescent="0.25">
      <c r="B403" s="237" t="s">
        <v>748</v>
      </c>
      <c r="C403" s="305" t="str">
        <f>C18</f>
        <v>ALBAÑILERIA</v>
      </c>
      <c r="D403" s="306"/>
      <c r="E403" s="306"/>
      <c r="F403" s="306"/>
      <c r="G403" s="307"/>
      <c r="H403" s="278">
        <f>H18*H379</f>
        <v>0</v>
      </c>
      <c r="I403" s="29" t="e">
        <f>H403/G396</f>
        <v>#DIV/0!</v>
      </c>
      <c r="J403" s="57"/>
    </row>
    <row r="404" spans="2:10" s="2" customFormat="1" x14ac:dyDescent="0.25">
      <c r="B404" s="237" t="s">
        <v>749</v>
      </c>
      <c r="C404" s="305" t="str">
        <f>C83</f>
        <v>CONSTRUCCION EN SECO</v>
      </c>
      <c r="D404" s="306"/>
      <c r="E404" s="306"/>
      <c r="F404" s="306"/>
      <c r="G404" s="307"/>
      <c r="H404" s="167">
        <f>H83*H379</f>
        <v>0</v>
      </c>
      <c r="I404" s="29" t="e">
        <f>H404/G396</f>
        <v>#DIV/0!</v>
      </c>
      <c r="J404" s="57"/>
    </row>
    <row r="405" spans="2:10" s="2" customFormat="1" x14ac:dyDescent="0.25">
      <c r="B405" s="237" t="s">
        <v>750</v>
      </c>
      <c r="C405" s="305" t="str">
        <f>C93</f>
        <v>CARPINTERIAS</v>
      </c>
      <c r="D405" s="306"/>
      <c r="E405" s="306"/>
      <c r="F405" s="306"/>
      <c r="G405" s="307"/>
      <c r="H405" s="167">
        <f>H93*H379</f>
        <v>0</v>
      </c>
      <c r="I405" s="29" t="e">
        <f>H405/G396</f>
        <v>#DIV/0!</v>
      </c>
      <c r="J405" s="57"/>
    </row>
    <row r="406" spans="2:10" s="2" customFormat="1" x14ac:dyDescent="0.25">
      <c r="B406" s="237" t="s">
        <v>751</v>
      </c>
      <c r="C406" s="305" t="str">
        <f>C124</f>
        <v>HERRERIA</v>
      </c>
      <c r="D406" s="306"/>
      <c r="E406" s="306"/>
      <c r="F406" s="306"/>
      <c r="G406" s="307"/>
      <c r="H406" s="167">
        <f>H124*H379</f>
        <v>0</v>
      </c>
      <c r="I406" s="29" t="e">
        <f>H406/G396</f>
        <v>#DIV/0!</v>
      </c>
      <c r="J406" s="57"/>
    </row>
    <row r="407" spans="2:10" s="2" customFormat="1" x14ac:dyDescent="0.25">
      <c r="B407" s="237" t="s">
        <v>752</v>
      </c>
      <c r="C407" s="305" t="str">
        <f>C127</f>
        <v>PINTURAS (incluye manos necesarias y tratamiento previo)</v>
      </c>
      <c r="D407" s="306"/>
      <c r="E407" s="306"/>
      <c r="F407" s="306"/>
      <c r="G407" s="307"/>
      <c r="H407" s="167">
        <f>H127*H379</f>
        <v>0</v>
      </c>
      <c r="I407" s="29" t="e">
        <f>H407/G396</f>
        <v>#DIV/0!</v>
      </c>
      <c r="J407" s="57"/>
    </row>
    <row r="408" spans="2:10" s="2" customFormat="1" x14ac:dyDescent="0.25">
      <c r="B408" s="237" t="s">
        <v>753</v>
      </c>
      <c r="C408" s="305" t="str">
        <f>C135</f>
        <v>INSTALACION SANITARIA (artefactos nuevos incluyen colocación)</v>
      </c>
      <c r="D408" s="306"/>
      <c r="E408" s="306"/>
      <c r="F408" s="306"/>
      <c r="G408" s="307"/>
      <c r="H408" s="167">
        <f>H135*H379</f>
        <v>0</v>
      </c>
      <c r="I408" s="29" t="e">
        <f>H408/G396</f>
        <v>#DIV/0!</v>
      </c>
      <c r="J408" s="57"/>
    </row>
    <row r="409" spans="2:10" s="2" customFormat="1" x14ac:dyDescent="0.25">
      <c r="B409" s="237" t="s">
        <v>754</v>
      </c>
      <c r="C409" s="305" t="str">
        <f>C177</f>
        <v>INSTALACION ELECTRICA</v>
      </c>
      <c r="D409" s="306"/>
      <c r="E409" s="306"/>
      <c r="F409" s="306"/>
      <c r="G409" s="307"/>
      <c r="H409" s="167">
        <f>H177*H379</f>
        <v>0</v>
      </c>
      <c r="I409" s="29" t="e">
        <f>H409/G396</f>
        <v>#DIV/0!</v>
      </c>
      <c r="J409" s="57"/>
    </row>
    <row r="410" spans="2:10" s="2" customFormat="1" x14ac:dyDescent="0.25">
      <c r="B410" s="237" t="s">
        <v>755</v>
      </c>
      <c r="C410" s="305" t="str">
        <f>C277</f>
        <v>INSTALACION TERMOMECANICA</v>
      </c>
      <c r="D410" s="306"/>
      <c r="E410" s="306"/>
      <c r="F410" s="306"/>
      <c r="G410" s="307"/>
      <c r="H410" s="167">
        <f>H277*H379</f>
        <v>0</v>
      </c>
      <c r="I410" s="29" t="e">
        <f>H410/G396</f>
        <v>#DIV/0!</v>
      </c>
      <c r="J410" s="57"/>
    </row>
    <row r="411" spans="2:10" s="2" customFormat="1" x14ac:dyDescent="0.25">
      <c r="B411" s="237" t="s">
        <v>756</v>
      </c>
      <c r="C411" s="305" t="str">
        <f>C294</f>
        <v>CUBIERTA</v>
      </c>
      <c r="D411" s="306"/>
      <c r="E411" s="306"/>
      <c r="F411" s="306"/>
      <c r="G411" s="307"/>
      <c r="H411" s="167">
        <f>H294*H379</f>
        <v>0</v>
      </c>
      <c r="I411" s="29" t="e">
        <f>H411/G396</f>
        <v>#DIV/0!</v>
      </c>
      <c r="J411" s="57"/>
    </row>
    <row r="412" spans="2:10" s="2" customFormat="1" x14ac:dyDescent="0.25">
      <c r="B412" s="237" t="s">
        <v>757</v>
      </c>
      <c r="C412" s="305" t="str">
        <f>C297</f>
        <v>ESCALERA DE EMERGENCIA EXTERIOR</v>
      </c>
      <c r="D412" s="306"/>
      <c r="E412" s="306"/>
      <c r="F412" s="306"/>
      <c r="G412" s="307"/>
      <c r="H412" s="167">
        <f>H297*H379</f>
        <v>0</v>
      </c>
      <c r="I412" s="29" t="e">
        <f>H412/G396</f>
        <v>#DIV/0!</v>
      </c>
      <c r="J412" s="57"/>
    </row>
    <row r="413" spans="2:10" s="2" customFormat="1" x14ac:dyDescent="0.25">
      <c r="B413" s="237" t="s">
        <v>758</v>
      </c>
      <c r="C413" s="305" t="str">
        <f>C306</f>
        <v>MESADAS</v>
      </c>
      <c r="D413" s="306"/>
      <c r="E413" s="306"/>
      <c r="F413" s="306"/>
      <c r="G413" s="307"/>
      <c r="H413" s="167">
        <f>H306*H379</f>
        <v>0</v>
      </c>
      <c r="I413" s="29" t="e">
        <f>H413/G396</f>
        <v>#DIV/0!</v>
      </c>
      <c r="J413" s="57"/>
    </row>
    <row r="414" spans="2:10" s="2" customFormat="1" x14ac:dyDescent="0.25">
      <c r="B414" s="237" t="s">
        <v>759</v>
      </c>
      <c r="C414" s="305" t="str">
        <f>C308</f>
        <v xml:space="preserve"> ESPEJOS </v>
      </c>
      <c r="D414" s="306"/>
      <c r="E414" s="306"/>
      <c r="F414" s="306"/>
      <c r="G414" s="307"/>
      <c r="H414" s="167">
        <f>H308*H379</f>
        <v>0</v>
      </c>
      <c r="I414" s="29" t="e">
        <f>H414/G396</f>
        <v>#DIV/0!</v>
      </c>
      <c r="J414" s="57"/>
    </row>
    <row r="415" spans="2:10" s="2" customFormat="1" x14ac:dyDescent="0.25">
      <c r="B415" s="237" t="s">
        <v>760</v>
      </c>
      <c r="C415" s="305" t="str">
        <f>C310</f>
        <v>CORTINAS</v>
      </c>
      <c r="D415" s="306"/>
      <c r="E415" s="306"/>
      <c r="F415" s="306"/>
      <c r="G415" s="307"/>
      <c r="H415" s="167">
        <f>H310*H379</f>
        <v>0</v>
      </c>
      <c r="I415" s="29" t="e">
        <f>H415/G396</f>
        <v>#DIV/0!</v>
      </c>
      <c r="J415" s="57"/>
    </row>
    <row r="416" spans="2:10" s="2" customFormat="1" x14ac:dyDescent="0.25">
      <c r="B416" s="237" t="s">
        <v>761</v>
      </c>
      <c r="C416" s="305" t="str">
        <f>C313</f>
        <v>MOBILIARIOS</v>
      </c>
      <c r="D416" s="306"/>
      <c r="E416" s="306"/>
      <c r="F416" s="306"/>
      <c r="G416" s="307"/>
      <c r="H416" s="167">
        <f>H313*H379</f>
        <v>0</v>
      </c>
      <c r="I416" s="29" t="e">
        <f>H416/G396</f>
        <v>#DIV/0!</v>
      </c>
      <c r="J416" s="57"/>
    </row>
    <row r="417" spans="2:10" s="2" customFormat="1" x14ac:dyDescent="0.25">
      <c r="B417" s="237" t="s">
        <v>762</v>
      </c>
      <c r="C417" s="305" t="str">
        <f>C348</f>
        <v>EQUIPAMIENTO OFFICE</v>
      </c>
      <c r="D417" s="306"/>
      <c r="E417" s="306"/>
      <c r="F417" s="306"/>
      <c r="G417" s="307"/>
      <c r="H417" s="238">
        <f>H348*H379</f>
        <v>0</v>
      </c>
      <c r="I417" s="29" t="e">
        <f>H417/G396</f>
        <v>#DIV/0!</v>
      </c>
      <c r="J417" s="57"/>
    </row>
    <row r="418" spans="2:10" s="2" customFormat="1" x14ac:dyDescent="0.25">
      <c r="B418" s="237" t="s">
        <v>763</v>
      </c>
      <c r="C418" s="305" t="str">
        <f>C354</f>
        <v>LIMPIEZA</v>
      </c>
      <c r="D418" s="306"/>
      <c r="E418" s="306"/>
      <c r="F418" s="306"/>
      <c r="G418" s="307"/>
      <c r="H418" s="238">
        <f>H354*H379</f>
        <v>0</v>
      </c>
      <c r="I418" s="29" t="e">
        <f>H418/G396</f>
        <v>#DIV/0!</v>
      </c>
      <c r="J418" s="57"/>
    </row>
    <row r="419" spans="2:10" s="2" customFormat="1" x14ac:dyDescent="0.25">
      <c r="B419" s="237" t="s">
        <v>764</v>
      </c>
      <c r="C419" s="305" t="str">
        <f>C357</f>
        <v>TWR DESPLEGABLE</v>
      </c>
      <c r="D419" s="306"/>
      <c r="E419" s="306"/>
      <c r="F419" s="306"/>
      <c r="G419" s="307"/>
      <c r="H419" s="238">
        <f>H357*H379</f>
        <v>0</v>
      </c>
      <c r="I419" s="29" t="e">
        <f>H419/G396</f>
        <v>#DIV/0!</v>
      </c>
      <c r="J419" s="57"/>
    </row>
    <row r="420" spans="2:10" s="2" customFormat="1" ht="13.8" thickBot="1" x14ac:dyDescent="0.3">
      <c r="B420" s="237" t="s">
        <v>765</v>
      </c>
      <c r="C420" s="305" t="str">
        <f>C360</f>
        <v>INSTALACION DETECCION DE INCENDIO</v>
      </c>
      <c r="D420" s="306"/>
      <c r="E420" s="306"/>
      <c r="F420" s="306"/>
      <c r="G420" s="307"/>
      <c r="H420" s="238">
        <f>H360*H379</f>
        <v>0</v>
      </c>
      <c r="I420" s="29" t="e">
        <f>H420/G396</f>
        <v>#DIV/0!</v>
      </c>
      <c r="J420" s="57"/>
    </row>
    <row r="421" spans="2:10" s="2" customFormat="1" ht="13.8" thickBot="1" x14ac:dyDescent="0.3">
      <c r="B421" s="115"/>
      <c r="C421" s="347" t="s">
        <v>766</v>
      </c>
      <c r="D421" s="348"/>
      <c r="E421" s="348"/>
      <c r="F421" s="348"/>
      <c r="G421" s="349"/>
      <c r="H421" s="116">
        <f>SUM(H402:H420)</f>
        <v>0</v>
      </c>
      <c r="I421" s="117" t="e">
        <f>SUM(I402:I420)</f>
        <v>#DIV/0!</v>
      </c>
      <c r="J421" s="57"/>
    </row>
    <row r="422" spans="2:10" s="2" customFormat="1" x14ac:dyDescent="0.25">
      <c r="B422" s="58"/>
      <c r="C422" s="81"/>
      <c r="D422" s="118"/>
      <c r="E422" s="118"/>
      <c r="F422" s="118"/>
      <c r="G422" s="119"/>
      <c r="H422" s="120"/>
      <c r="I422" s="121"/>
      <c r="J422" s="122"/>
    </row>
    <row r="423" spans="2:10" s="2" customFormat="1" x14ac:dyDescent="0.25">
      <c r="B423" s="137" t="s">
        <v>724</v>
      </c>
      <c r="C423" s="132" t="s">
        <v>725</v>
      </c>
      <c r="D423" s="133"/>
      <c r="E423" s="133"/>
      <c r="F423" s="133"/>
      <c r="G423" s="133"/>
      <c r="H423" s="239">
        <f>H387</f>
        <v>0</v>
      </c>
      <c r="I423" s="240" t="e">
        <f>H423/G396</f>
        <v>#DIV/0!</v>
      </c>
      <c r="J423" s="57"/>
    </row>
    <row r="424" spans="2:10" s="2" customFormat="1" ht="13.8" thickBot="1" x14ac:dyDescent="0.3">
      <c r="B424" s="138" t="s">
        <v>733</v>
      </c>
      <c r="C424" s="367" t="s">
        <v>734</v>
      </c>
      <c r="D424" s="368"/>
      <c r="E424" s="368"/>
      <c r="F424" s="368"/>
      <c r="G424" s="369"/>
      <c r="H424" s="136">
        <f>H394</f>
        <v>0</v>
      </c>
      <c r="I424" s="134" t="e">
        <f>H424/G396</f>
        <v>#DIV/0!</v>
      </c>
      <c r="J424" s="135"/>
    </row>
    <row r="425" spans="2:10" s="2" customFormat="1" ht="13.8" thickBot="1" x14ac:dyDescent="0.3">
      <c r="B425" s="139"/>
      <c r="C425" s="347" t="s">
        <v>767</v>
      </c>
      <c r="D425" s="348"/>
      <c r="E425" s="348"/>
      <c r="F425" s="348"/>
      <c r="G425" s="349"/>
      <c r="H425" s="125">
        <f>H421+H424+H423</f>
        <v>0</v>
      </c>
      <c r="I425" s="126" t="e">
        <f>I421+I423+I424</f>
        <v>#DIV/0!</v>
      </c>
      <c r="J425" s="57"/>
    </row>
    <row r="426" spans="2:10" s="2" customFormat="1" ht="13.8" thickBot="1" x14ac:dyDescent="0.3">
      <c r="B426" s="58"/>
      <c r="C426" s="44"/>
      <c r="D426" s="61"/>
      <c r="E426" s="61"/>
      <c r="F426" s="61"/>
      <c r="G426" s="5"/>
      <c r="H426" s="61"/>
      <c r="I426" s="61"/>
      <c r="J426" s="57"/>
    </row>
    <row r="427" spans="2:10" s="2" customFormat="1" x14ac:dyDescent="0.25">
      <c r="B427" s="58"/>
      <c r="C427" s="361" t="s">
        <v>768</v>
      </c>
      <c r="D427" s="362"/>
      <c r="E427" s="363"/>
      <c r="F427" s="146" t="s">
        <v>28</v>
      </c>
      <c r="G427" s="21">
        <v>2166</v>
      </c>
      <c r="H427" s="61"/>
      <c r="I427" s="61"/>
      <c r="J427" s="57"/>
    </row>
    <row r="428" spans="2:10" s="2" customFormat="1" ht="13.8" thickBot="1" x14ac:dyDescent="0.3">
      <c r="B428" s="58"/>
      <c r="C428" s="350" t="s">
        <v>769</v>
      </c>
      <c r="D428" s="351"/>
      <c r="E428" s="352"/>
      <c r="F428" s="123" t="s">
        <v>770</v>
      </c>
      <c r="G428" s="22">
        <f>G396/G427</f>
        <v>0</v>
      </c>
      <c r="H428" s="124"/>
      <c r="I428" s="280"/>
      <c r="J428" s="57"/>
    </row>
    <row r="429" spans="2:10" s="2" customFormat="1" x14ac:dyDescent="0.25">
      <c r="B429" s="58"/>
      <c r="C429" s="44"/>
      <c r="D429" s="61"/>
      <c r="E429" s="61"/>
      <c r="F429" s="61"/>
      <c r="G429" s="303"/>
      <c r="H429" s="61"/>
      <c r="I429" s="61"/>
      <c r="J429" s="57"/>
    </row>
    <row r="430" spans="2:10" s="2" customFormat="1" x14ac:dyDescent="0.25">
      <c r="B430" s="12"/>
      <c r="C430" s="6"/>
      <c r="D430" s="12"/>
      <c r="E430" s="5"/>
      <c r="F430" s="5"/>
      <c r="G430" s="5"/>
      <c r="H430" s="5"/>
      <c r="I430" s="12"/>
      <c r="J430" s="19"/>
    </row>
    <row r="431" spans="2:10" s="2" customFormat="1" x14ac:dyDescent="0.25">
      <c r="B431" s="12"/>
      <c r="C431" s="6"/>
      <c r="D431" s="12"/>
      <c r="E431" s="5"/>
      <c r="F431" s="5"/>
      <c r="G431" s="5"/>
      <c r="H431" s="5"/>
      <c r="I431" s="12"/>
      <c r="J431" s="19"/>
    </row>
    <row r="432" spans="2:10" s="2" customFormat="1" x14ac:dyDescent="0.25">
      <c r="B432" s="12"/>
      <c r="C432" s="6"/>
      <c r="D432" s="12"/>
      <c r="E432" s="5"/>
      <c r="F432" s="5"/>
      <c r="G432" s="5"/>
      <c r="H432" s="5"/>
      <c r="I432" s="12"/>
      <c r="J432" s="104"/>
    </row>
  </sheetData>
  <sheetProtection algorithmName="SHA-512" hashValue="vpW39d3ECs8f5XyTGA6bbCwmN3LOY3F7hriHqHQsKItVXEwEmiozk8EwTWLGkZc/gKiR4myZQGzAHqxg7mTA0g==" saltValue="NfoLSSqdr/PFMPkv8rJHEQ==" spinCount="100000" sheet="1" objects="1" scenarios="1" insertColumns="0" insertRows="0" deleteColumns="0" deleteRows="0"/>
  <mergeCells count="46">
    <mergeCell ref="C428:E428"/>
    <mergeCell ref="C375:F375"/>
    <mergeCell ref="C400:G400"/>
    <mergeCell ref="B398:I398"/>
    <mergeCell ref="G396:H396"/>
    <mergeCell ref="B396:F396"/>
    <mergeCell ref="C427:E427"/>
    <mergeCell ref="B394:G394"/>
    <mergeCell ref="B387:G387"/>
    <mergeCell ref="C417:G417"/>
    <mergeCell ref="C418:G418"/>
    <mergeCell ref="C419:G419"/>
    <mergeCell ref="C424:G424"/>
    <mergeCell ref="C425:G425"/>
    <mergeCell ref="C409:G409"/>
    <mergeCell ref="C410:G410"/>
    <mergeCell ref="C411:G411"/>
    <mergeCell ref="C412:G412"/>
    <mergeCell ref="C421:G421"/>
    <mergeCell ref="C406:G406"/>
    <mergeCell ref="C407:G407"/>
    <mergeCell ref="B401:I401"/>
    <mergeCell ref="C408:G408"/>
    <mergeCell ref="B4:E4"/>
    <mergeCell ref="F6:J7"/>
    <mergeCell ref="C377:G377"/>
    <mergeCell ref="C402:G402"/>
    <mergeCell ref="C403:G403"/>
    <mergeCell ref="C404:G404"/>
    <mergeCell ref="C405:G405"/>
    <mergeCell ref="B1:I1"/>
    <mergeCell ref="C413:G413"/>
    <mergeCell ref="C414:G414"/>
    <mergeCell ref="C420:G420"/>
    <mergeCell ref="B5:I5"/>
    <mergeCell ref="B8:I8"/>
    <mergeCell ref="B6:E7"/>
    <mergeCell ref="B9:B10"/>
    <mergeCell ref="C9:C10"/>
    <mergeCell ref="D9:E9"/>
    <mergeCell ref="F9:J9"/>
    <mergeCell ref="F3:J4"/>
    <mergeCell ref="B2:J2"/>
    <mergeCell ref="B3:E3"/>
    <mergeCell ref="C415:G415"/>
    <mergeCell ref="C416:G416"/>
  </mergeCells>
  <phoneticPr fontId="25" type="noConversion"/>
  <dataValidations count="3">
    <dataValidation type="list" allowBlank="1" showInputMessage="1" showErrorMessage="1" sqref="D53:D55 D23:D44 D46:D47 D123 D137:D144 D105:D115 D356 D389:D393 D149:D150 D95:D103 D117:D118 D307 D333:D338 D152:D161 D146:D147 D299 D62:D64 D349:D353 D309 D301 D295:D296 D362:D367 D66:D69 D71:D72 D85:D88 D120:D121 D128:D134 D125:D126 D49:D51 D168:D176 D57:D60 D74:D80 D12:D17 D324:D331 D340:D342 D163:D166 D315:D322 D82 D90:D92 D344:D347 D311:D312 D303:D305">
      <formula1>#REF!</formula1>
    </dataValidation>
    <dataValidation type="list" allowBlank="1" showInputMessage="1" showErrorMessage="1" sqref="D355 D179:D277 D286 D279:D284 D288:D293 D384:D386">
      <formula1>#REF!</formula1>
    </dataValidation>
    <dataValidation type="list" allowBlank="1" showInputMessage="1" showErrorMessage="1" sqref="D20:D21 D361 D358:D359">
      <formula1>#REF!</formula1>
    </dataValidation>
  </dataValidations>
  <pageMargins left="0.25" right="0.25" top="0.75" bottom="0.75" header="0.3" footer="0.3"/>
  <pageSetup paperSize="9" scale="46" fitToHeight="0" orientation="portrait" r:id="rId1"/>
  <rowBreaks count="4" manualBreakCount="4">
    <brk id="110" min="1" max="9" man="1"/>
    <brk id="203" min="1" max="9" man="1"/>
    <brk id="296" min="1" max="9" man="1"/>
    <brk id="397" min="1" max="9" man="1"/>
  </rowBreaks>
  <ignoredErrors>
    <ignoredError sqref="E128 E130 E132" unlockedFormula="1"/>
    <ignoredError sqref="C404" 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4"/>
  <sheetViews>
    <sheetView workbookViewId="0">
      <selection activeCell="C4" sqref="C4"/>
    </sheetView>
  </sheetViews>
  <sheetFormatPr baseColWidth="10" defaultColWidth="11.44140625" defaultRowHeight="13.2" x14ac:dyDescent="0.25"/>
  <cols>
    <col min="1" max="1" width="3.6640625" customWidth="1"/>
    <col min="8" max="8" width="22.21875" bestFit="1" customWidth="1"/>
  </cols>
  <sheetData>
    <row r="1" spans="2:9" ht="13.8" thickBot="1" x14ac:dyDescent="0.3"/>
    <row r="2" spans="2:9" ht="13.8" thickBot="1" x14ac:dyDescent="0.3">
      <c r="B2" s="371"/>
      <c r="C2" s="371"/>
      <c r="D2" s="371"/>
      <c r="E2" s="371"/>
      <c r="F2" s="371"/>
      <c r="G2" s="371"/>
      <c r="H2" s="371"/>
      <c r="I2" s="371"/>
    </row>
    <row r="3" spans="2:9" ht="13.8" thickBot="1" x14ac:dyDescent="0.3">
      <c r="B3" s="372" t="s">
        <v>771</v>
      </c>
      <c r="C3" s="379"/>
      <c r="D3" s="373"/>
      <c r="E3" s="373"/>
      <c r="F3" s="373"/>
      <c r="G3" s="373"/>
      <c r="H3" s="401" t="s">
        <v>772</v>
      </c>
      <c r="I3" s="410"/>
    </row>
    <row r="4" spans="2:9" ht="13.8" thickBot="1" x14ac:dyDescent="0.3">
      <c r="B4" s="372" t="s">
        <v>773</v>
      </c>
      <c r="C4" s="379"/>
      <c r="D4" s="373"/>
      <c r="E4" s="373"/>
      <c r="F4" s="373"/>
      <c r="G4" s="373"/>
      <c r="H4" s="402"/>
      <c r="I4" s="411"/>
    </row>
    <row r="5" spans="2:9" ht="13.8" thickBot="1" x14ac:dyDescent="0.3">
      <c r="B5" s="373"/>
      <c r="C5" s="373"/>
      <c r="D5" s="373"/>
      <c r="E5" s="373"/>
      <c r="F5" s="373"/>
      <c r="G5" s="373"/>
      <c r="H5" s="373"/>
      <c r="I5" s="373"/>
    </row>
    <row r="6" spans="2:9" ht="24.6" thickBot="1" x14ac:dyDescent="0.3">
      <c r="B6" s="374" t="s">
        <v>774</v>
      </c>
      <c r="C6" s="380" t="s">
        <v>775</v>
      </c>
      <c r="D6" s="393" t="s">
        <v>776</v>
      </c>
      <c r="E6" s="380" t="s">
        <v>777</v>
      </c>
      <c r="F6" s="393" t="s">
        <v>778</v>
      </c>
      <c r="G6" s="380" t="s">
        <v>779</v>
      </c>
      <c r="H6" s="403" t="s">
        <v>780</v>
      </c>
      <c r="I6" s="403" t="s">
        <v>781</v>
      </c>
    </row>
    <row r="7" spans="2:9" ht="13.8" thickBot="1" x14ac:dyDescent="0.3">
      <c r="B7" s="373"/>
      <c r="C7" s="373"/>
      <c r="D7" s="373"/>
      <c r="E7" s="373"/>
      <c r="F7" s="398"/>
      <c r="G7" s="373"/>
      <c r="H7" s="373"/>
      <c r="I7" s="373"/>
    </row>
    <row r="8" spans="2:9" ht="13.8" thickBot="1" x14ac:dyDescent="0.3">
      <c r="B8" s="375" t="s">
        <v>782</v>
      </c>
      <c r="C8" s="381" t="s">
        <v>783</v>
      </c>
      <c r="D8" s="394"/>
      <c r="E8" s="397" t="s">
        <v>784</v>
      </c>
      <c r="F8" s="397" t="s">
        <v>784</v>
      </c>
      <c r="G8" s="397" t="s">
        <v>785</v>
      </c>
      <c r="H8" s="404" t="s">
        <v>786</v>
      </c>
      <c r="I8" s="412"/>
    </row>
    <row r="9" spans="2:9" ht="24.6" customHeight="1" thickBot="1" x14ac:dyDescent="0.3">
      <c r="B9" s="373"/>
      <c r="C9" s="382"/>
      <c r="D9" s="373"/>
      <c r="E9" s="373"/>
      <c r="F9" s="373"/>
      <c r="G9" s="373"/>
      <c r="H9" s="373"/>
      <c r="I9" s="373"/>
    </row>
    <row r="10" spans="2:9" x14ac:dyDescent="0.25">
      <c r="B10" s="376"/>
      <c r="C10" s="383"/>
      <c r="D10" s="390"/>
      <c r="E10" s="390"/>
      <c r="F10" s="390"/>
      <c r="G10" s="390"/>
      <c r="H10" s="405"/>
      <c r="I10" s="373"/>
    </row>
    <row r="11" spans="2:9" x14ac:dyDescent="0.25">
      <c r="B11" s="377"/>
      <c r="C11" s="384"/>
      <c r="D11" s="388"/>
      <c r="E11" s="388"/>
      <c r="F11" s="388"/>
      <c r="G11" s="388"/>
      <c r="H11" s="406"/>
      <c r="I11" s="373"/>
    </row>
    <row r="12" spans="2:9" x14ac:dyDescent="0.25">
      <c r="B12" s="377"/>
      <c r="C12" s="384"/>
      <c r="D12" s="388"/>
      <c r="E12" s="388"/>
      <c r="F12" s="388"/>
      <c r="G12" s="388"/>
      <c r="H12" s="406"/>
      <c r="I12" s="373"/>
    </row>
    <row r="13" spans="2:9" ht="13.8" thickBot="1" x14ac:dyDescent="0.3">
      <c r="B13" s="378"/>
      <c r="C13" s="385"/>
      <c r="D13" s="389"/>
      <c r="E13" s="389"/>
      <c r="F13" s="389"/>
      <c r="G13" s="389"/>
      <c r="H13" s="407"/>
      <c r="I13" s="373"/>
    </row>
    <row r="14" spans="2:9" ht="13.8" thickBot="1" x14ac:dyDescent="0.3">
      <c r="B14" s="373"/>
      <c r="C14" s="382"/>
      <c r="D14" s="373"/>
      <c r="E14" s="373"/>
      <c r="F14" s="398"/>
      <c r="G14" s="373"/>
      <c r="H14" s="373"/>
      <c r="I14" s="373"/>
    </row>
    <row r="15" spans="2:9" ht="13.8" thickBot="1" x14ac:dyDescent="0.3">
      <c r="B15" s="375" t="s">
        <v>787</v>
      </c>
      <c r="C15" s="386" t="s">
        <v>788</v>
      </c>
      <c r="D15" s="395"/>
      <c r="E15" s="397" t="s">
        <v>789</v>
      </c>
      <c r="F15" s="397" t="s">
        <v>790</v>
      </c>
      <c r="G15" s="397" t="s">
        <v>791</v>
      </c>
      <c r="H15" s="404" t="s">
        <v>786</v>
      </c>
      <c r="I15" s="413"/>
    </row>
    <row r="16" spans="2:9" ht="13.8" thickBot="1" x14ac:dyDescent="0.3">
      <c r="B16" s="373"/>
      <c r="C16" s="373"/>
      <c r="D16" s="373"/>
      <c r="E16" s="373"/>
      <c r="F16" s="373"/>
      <c r="G16" s="373"/>
      <c r="H16" s="373"/>
      <c r="I16" s="373"/>
    </row>
    <row r="17" spans="2:9" x14ac:dyDescent="0.25">
      <c r="B17" s="376"/>
      <c r="C17" s="387"/>
      <c r="D17" s="387"/>
      <c r="E17" s="390"/>
      <c r="F17" s="390"/>
      <c r="G17" s="390"/>
      <c r="H17" s="405"/>
      <c r="I17" s="373"/>
    </row>
    <row r="18" spans="2:9" x14ac:dyDescent="0.25">
      <c r="B18" s="377"/>
      <c r="C18" s="388"/>
      <c r="D18" s="388"/>
      <c r="E18" s="388"/>
      <c r="F18" s="388"/>
      <c r="G18" s="388"/>
      <c r="H18" s="406"/>
      <c r="I18" s="373"/>
    </row>
    <row r="19" spans="2:9" x14ac:dyDescent="0.25">
      <c r="B19" s="377"/>
      <c r="C19" s="388"/>
      <c r="D19" s="388"/>
      <c r="E19" s="388"/>
      <c r="F19" s="388"/>
      <c r="G19" s="388"/>
      <c r="H19" s="406"/>
      <c r="I19" s="373"/>
    </row>
    <row r="20" spans="2:9" ht="13.8" thickBot="1" x14ac:dyDescent="0.3">
      <c r="B20" s="378"/>
      <c r="C20" s="389"/>
      <c r="D20" s="389"/>
      <c r="E20" s="389"/>
      <c r="F20" s="389"/>
      <c r="G20" s="389"/>
      <c r="H20" s="407"/>
      <c r="I20" s="373"/>
    </row>
    <row r="21" spans="2:9" ht="13.8" thickBot="1" x14ac:dyDescent="0.3">
      <c r="B21" s="373"/>
      <c r="C21" s="373"/>
      <c r="D21" s="373"/>
      <c r="E21" s="373"/>
      <c r="F21" s="373"/>
      <c r="G21" s="373"/>
      <c r="H21" s="373"/>
      <c r="I21" s="373"/>
    </row>
    <row r="22" spans="2:9" ht="13.8" thickBot="1" x14ac:dyDescent="0.3">
      <c r="B22" s="375" t="s">
        <v>792</v>
      </c>
      <c r="C22" s="386" t="s">
        <v>793</v>
      </c>
      <c r="D22" s="395"/>
      <c r="E22" s="397" t="s">
        <v>784</v>
      </c>
      <c r="F22" s="397" t="s">
        <v>784</v>
      </c>
      <c r="G22" s="397" t="s">
        <v>785</v>
      </c>
      <c r="H22" s="404" t="s">
        <v>786</v>
      </c>
      <c r="I22" s="413"/>
    </row>
    <row r="23" spans="2:9" ht="13.8" thickBot="1" x14ac:dyDescent="0.3">
      <c r="B23" s="373"/>
      <c r="C23" s="373"/>
      <c r="D23" s="373"/>
      <c r="E23" s="373"/>
      <c r="F23" s="373"/>
      <c r="G23" s="373"/>
      <c r="H23" s="373"/>
      <c r="I23" s="373"/>
    </row>
    <row r="24" spans="2:9" x14ac:dyDescent="0.25">
      <c r="B24" s="376"/>
      <c r="C24" s="390"/>
      <c r="D24" s="390"/>
      <c r="E24" s="390"/>
      <c r="F24" s="390"/>
      <c r="G24" s="390"/>
      <c r="H24" s="405"/>
      <c r="I24" s="373"/>
    </row>
    <row r="25" spans="2:9" x14ac:dyDescent="0.25">
      <c r="B25" s="377"/>
      <c r="C25" s="388"/>
      <c r="D25" s="388"/>
      <c r="E25" s="388"/>
      <c r="F25" s="388"/>
      <c r="G25" s="388"/>
      <c r="H25" s="406"/>
      <c r="I25" s="373"/>
    </row>
    <row r="26" spans="2:9" x14ac:dyDescent="0.25">
      <c r="B26" s="377"/>
      <c r="C26" s="388"/>
      <c r="D26" s="388"/>
      <c r="E26" s="388"/>
      <c r="F26" s="388"/>
      <c r="G26" s="388"/>
      <c r="H26" s="406"/>
      <c r="I26" s="373"/>
    </row>
    <row r="27" spans="2:9" ht="13.8" thickBot="1" x14ac:dyDescent="0.3">
      <c r="B27" s="378"/>
      <c r="C27" s="389"/>
      <c r="D27" s="389"/>
      <c r="E27" s="389"/>
      <c r="F27" s="389"/>
      <c r="G27" s="389"/>
      <c r="H27" s="407"/>
      <c r="I27" s="373"/>
    </row>
    <row r="28" spans="2:9" ht="13.8" thickBot="1" x14ac:dyDescent="0.3">
      <c r="B28" s="373"/>
      <c r="C28" s="373"/>
      <c r="D28" s="373"/>
      <c r="E28" s="373"/>
      <c r="F28" s="373"/>
      <c r="G28" s="373"/>
      <c r="H28" s="373"/>
      <c r="I28" s="373"/>
    </row>
    <row r="29" spans="2:9" ht="13.8" thickBot="1" x14ac:dyDescent="0.3">
      <c r="B29" s="375" t="s">
        <v>794</v>
      </c>
      <c r="C29" s="386" t="s">
        <v>795</v>
      </c>
      <c r="D29" s="395"/>
      <c r="E29" s="397" t="s">
        <v>796</v>
      </c>
      <c r="F29" s="397" t="s">
        <v>797</v>
      </c>
      <c r="G29" s="397" t="s">
        <v>798</v>
      </c>
      <c r="H29" s="404" t="s">
        <v>786</v>
      </c>
      <c r="I29" s="413"/>
    </row>
    <row r="30" spans="2:9" ht="13.8" thickBot="1" x14ac:dyDescent="0.3">
      <c r="B30" s="373"/>
      <c r="C30" s="373"/>
      <c r="D30" s="373"/>
      <c r="E30" s="373"/>
      <c r="F30" s="373"/>
      <c r="G30" s="373"/>
      <c r="H30" s="373"/>
      <c r="I30" s="373"/>
    </row>
    <row r="31" spans="2:9" x14ac:dyDescent="0.25">
      <c r="B31" s="376"/>
      <c r="C31" s="390"/>
      <c r="D31" s="390"/>
      <c r="E31" s="390"/>
      <c r="F31" s="390"/>
      <c r="G31" s="390"/>
      <c r="H31" s="405"/>
      <c r="I31" s="373"/>
    </row>
    <row r="32" spans="2:9" x14ac:dyDescent="0.25">
      <c r="B32" s="377"/>
      <c r="C32" s="388"/>
      <c r="D32" s="388"/>
      <c r="E32" s="388"/>
      <c r="F32" s="388"/>
      <c r="G32" s="388"/>
      <c r="H32" s="406"/>
      <c r="I32" s="373"/>
    </row>
    <row r="33" spans="2:9" x14ac:dyDescent="0.25">
      <c r="B33" s="377"/>
      <c r="C33" s="388"/>
      <c r="D33" s="388"/>
      <c r="E33" s="388"/>
      <c r="F33" s="388"/>
      <c r="G33" s="388"/>
      <c r="H33" s="406"/>
      <c r="I33" s="373"/>
    </row>
    <row r="34" spans="2:9" ht="13.8" thickBot="1" x14ac:dyDescent="0.3">
      <c r="B34" s="378"/>
      <c r="C34" s="389"/>
      <c r="D34" s="389"/>
      <c r="E34" s="389"/>
      <c r="F34" s="389"/>
      <c r="G34" s="389"/>
      <c r="H34" s="407"/>
      <c r="I34" s="373"/>
    </row>
    <row r="35" spans="2:9" ht="13.8" thickBot="1" x14ac:dyDescent="0.3">
      <c r="B35" s="373"/>
      <c r="C35" s="373"/>
      <c r="D35" s="373"/>
      <c r="E35" s="373"/>
      <c r="F35" s="373"/>
      <c r="G35" s="373"/>
      <c r="H35" s="373"/>
      <c r="I35" s="373"/>
    </row>
    <row r="36" spans="2:9" ht="13.8" thickBot="1" x14ac:dyDescent="0.3">
      <c r="B36" s="375" t="s">
        <v>799</v>
      </c>
      <c r="C36" s="391" t="s">
        <v>800</v>
      </c>
      <c r="D36" s="395"/>
      <c r="E36" s="397" t="s">
        <v>796</v>
      </c>
      <c r="F36" s="397" t="s">
        <v>797</v>
      </c>
      <c r="G36" s="397" t="s">
        <v>798</v>
      </c>
      <c r="H36" s="404" t="s">
        <v>786</v>
      </c>
      <c r="I36" s="413"/>
    </row>
    <row r="37" spans="2:9" ht="13.8" thickBot="1" x14ac:dyDescent="0.3">
      <c r="B37" s="373"/>
      <c r="C37" s="373"/>
      <c r="D37" s="373"/>
      <c r="E37" s="373"/>
      <c r="F37" s="373"/>
      <c r="G37" s="373"/>
      <c r="H37" s="373"/>
      <c r="I37" s="373"/>
    </row>
    <row r="38" spans="2:9" x14ac:dyDescent="0.25">
      <c r="B38" s="376"/>
      <c r="C38" s="390"/>
      <c r="D38" s="390"/>
      <c r="E38" s="390"/>
      <c r="F38" s="390"/>
      <c r="G38" s="390"/>
      <c r="H38" s="405"/>
      <c r="I38" s="373"/>
    </row>
    <row r="39" spans="2:9" x14ac:dyDescent="0.25">
      <c r="B39" s="377"/>
      <c r="C39" s="388"/>
      <c r="D39" s="388"/>
      <c r="E39" s="388"/>
      <c r="F39" s="388"/>
      <c r="G39" s="388"/>
      <c r="H39" s="406"/>
      <c r="I39" s="373"/>
    </row>
    <row r="40" spans="2:9" x14ac:dyDescent="0.25">
      <c r="B40" s="377"/>
      <c r="C40" s="388"/>
      <c r="D40" s="388"/>
      <c r="E40" s="388"/>
      <c r="F40" s="388"/>
      <c r="G40" s="388"/>
      <c r="H40" s="406"/>
      <c r="I40" s="373"/>
    </row>
    <row r="41" spans="2:9" ht="13.8" thickBot="1" x14ac:dyDescent="0.3">
      <c r="B41" s="378"/>
      <c r="C41" s="389"/>
      <c r="D41" s="389"/>
      <c r="E41" s="389"/>
      <c r="F41" s="389"/>
      <c r="G41" s="389"/>
      <c r="H41" s="407"/>
      <c r="I41" s="373"/>
    </row>
    <row r="42" spans="2:9" ht="13.8" thickBot="1" x14ac:dyDescent="0.3">
      <c r="B42" s="373"/>
      <c r="C42" s="373"/>
      <c r="D42" s="373"/>
      <c r="E42" s="373"/>
      <c r="F42" s="373"/>
      <c r="G42" s="373"/>
      <c r="H42" s="373"/>
      <c r="I42" s="373"/>
    </row>
    <row r="43" spans="2:9" ht="13.8" thickBot="1" x14ac:dyDescent="0.3">
      <c r="B43" s="375" t="s">
        <v>801</v>
      </c>
      <c r="C43" s="392" t="s">
        <v>802</v>
      </c>
      <c r="D43" s="396"/>
      <c r="E43" s="397" t="s">
        <v>796</v>
      </c>
      <c r="F43" s="397" t="s">
        <v>803</v>
      </c>
      <c r="G43" s="397" t="s">
        <v>804</v>
      </c>
      <c r="H43" s="404" t="s">
        <v>786</v>
      </c>
      <c r="I43" s="413"/>
    </row>
    <row r="44" spans="2:9" ht="13.8" thickBot="1" x14ac:dyDescent="0.3">
      <c r="B44" s="373"/>
      <c r="C44" s="373"/>
      <c r="D44" s="373"/>
      <c r="E44" s="373"/>
      <c r="F44" s="373"/>
      <c r="G44" s="373"/>
      <c r="H44" s="373"/>
      <c r="I44" s="373"/>
    </row>
    <row r="45" spans="2:9" x14ac:dyDescent="0.25">
      <c r="B45" s="376"/>
      <c r="C45" s="390"/>
      <c r="D45" s="390"/>
      <c r="E45" s="390"/>
      <c r="F45" s="390"/>
      <c r="G45" s="390"/>
      <c r="H45" s="405"/>
      <c r="I45" s="373"/>
    </row>
    <row r="46" spans="2:9" x14ac:dyDescent="0.25">
      <c r="B46" s="377"/>
      <c r="C46" s="388"/>
      <c r="D46" s="388"/>
      <c r="E46" s="388"/>
      <c r="F46" s="388"/>
      <c r="G46" s="388"/>
      <c r="H46" s="406"/>
      <c r="I46" s="373"/>
    </row>
    <row r="47" spans="2:9" x14ac:dyDescent="0.25">
      <c r="B47" s="377"/>
      <c r="C47" s="388"/>
      <c r="D47" s="388"/>
      <c r="E47" s="388"/>
      <c r="F47" s="388"/>
      <c r="G47" s="388"/>
      <c r="H47" s="406"/>
      <c r="I47" s="373"/>
    </row>
    <row r="48" spans="2:9" ht="13.8" thickBot="1" x14ac:dyDescent="0.3">
      <c r="B48" s="378"/>
      <c r="C48" s="389"/>
      <c r="D48" s="389"/>
      <c r="E48" s="389"/>
      <c r="F48" s="389"/>
      <c r="G48" s="389"/>
      <c r="H48" s="407"/>
      <c r="I48" s="373"/>
    </row>
    <row r="49" spans="2:9" ht="13.8" thickBot="1" x14ac:dyDescent="0.3">
      <c r="B49" s="373"/>
      <c r="C49" s="373"/>
      <c r="D49" s="373"/>
      <c r="E49" s="373"/>
      <c r="F49" s="373"/>
      <c r="G49" s="373"/>
      <c r="H49" s="373"/>
      <c r="I49" s="373"/>
    </row>
    <row r="50" spans="2:9" ht="13.8" thickBot="1" x14ac:dyDescent="0.3">
      <c r="B50" s="373"/>
      <c r="C50" s="373"/>
      <c r="D50" s="373"/>
      <c r="E50" s="373"/>
      <c r="F50" s="373"/>
      <c r="G50" s="399" t="s">
        <v>805</v>
      </c>
      <c r="H50" s="408"/>
      <c r="I50" s="414"/>
    </row>
    <row r="51" spans="2:9" ht="13.8" thickBot="1" x14ac:dyDescent="0.3">
      <c r="B51" s="373"/>
      <c r="C51" s="373"/>
      <c r="D51" s="373"/>
      <c r="E51" s="373"/>
      <c r="F51" s="373"/>
      <c r="G51" s="373"/>
      <c r="H51" s="373"/>
      <c r="I51" s="373"/>
    </row>
    <row r="52" spans="2:9" ht="13.8" thickBot="1" x14ac:dyDescent="0.3">
      <c r="B52" s="373"/>
      <c r="C52" s="373"/>
      <c r="D52" s="373"/>
      <c r="E52" s="373"/>
      <c r="F52" s="373"/>
      <c r="G52" s="400" t="s">
        <v>806</v>
      </c>
      <c r="H52" s="409"/>
      <c r="I52" s="412"/>
    </row>
    <row r="53" spans="2:9" ht="13.8" thickBot="1" x14ac:dyDescent="0.3">
      <c r="B53" s="373"/>
      <c r="C53" s="373"/>
      <c r="D53" s="373"/>
      <c r="E53" s="373"/>
      <c r="F53" s="373"/>
      <c r="G53" s="373"/>
      <c r="H53" s="373"/>
      <c r="I53" s="373"/>
    </row>
    <row r="54" spans="2:9" ht="13.8" thickBot="1" x14ac:dyDescent="0.3">
      <c r="B54" s="373"/>
      <c r="C54" s="373"/>
      <c r="D54" s="373"/>
      <c r="E54" s="373"/>
      <c r="F54" s="373"/>
      <c r="G54" s="399" t="s">
        <v>807</v>
      </c>
      <c r="H54" s="408"/>
      <c r="I54" s="414"/>
    </row>
  </sheetData>
  <mergeCells count="6">
    <mergeCell ref="C43:D43"/>
    <mergeCell ref="G50:H50"/>
    <mergeCell ref="G52:H52"/>
    <mergeCell ref="G54:H54"/>
    <mergeCell ref="H3:H4"/>
    <mergeCell ref="I3:I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election activeCell="H24" sqref="H23:H24"/>
    </sheetView>
  </sheetViews>
  <sheetFormatPr baseColWidth="10" defaultRowHeight="13.2" x14ac:dyDescent="0.25"/>
  <cols>
    <col min="1" max="1" width="2.77734375" customWidth="1"/>
    <col min="3" max="3" width="17.77734375" customWidth="1"/>
  </cols>
  <sheetData>
    <row r="1" spans="1:8" ht="13.8" thickBot="1" x14ac:dyDescent="0.3">
      <c r="A1" s="20"/>
      <c r="B1" s="415"/>
    </row>
    <row r="2" spans="1:8" ht="16.2" thickBot="1" x14ac:dyDescent="0.3">
      <c r="A2" s="416"/>
      <c r="B2" s="417" t="s">
        <v>808</v>
      </c>
      <c r="C2" s="418"/>
      <c r="D2" s="418"/>
      <c r="E2" s="418"/>
      <c r="F2" s="418"/>
      <c r="G2" s="418"/>
      <c r="H2" s="418"/>
    </row>
    <row r="3" spans="1:8" ht="13.8" thickBot="1" x14ac:dyDescent="0.3">
      <c r="A3" s="370"/>
      <c r="B3" s="419"/>
      <c r="C3" s="371"/>
      <c r="D3" s="371"/>
      <c r="E3" s="371"/>
      <c r="F3" s="371"/>
      <c r="G3" s="371"/>
      <c r="H3" s="371"/>
    </row>
    <row r="4" spans="1:8" ht="13.8" thickBot="1" x14ac:dyDescent="0.3">
      <c r="A4" s="370"/>
      <c r="B4" s="420" t="s">
        <v>782</v>
      </c>
      <c r="C4" s="421" t="s">
        <v>805</v>
      </c>
      <c r="D4" s="422"/>
      <c r="E4" s="422"/>
      <c r="F4" s="422"/>
      <c r="G4" s="423"/>
      <c r="H4" s="424">
        <v>1</v>
      </c>
    </row>
    <row r="5" spans="1:8" ht="27" thickBot="1" x14ac:dyDescent="0.3">
      <c r="A5" s="370"/>
      <c r="B5" s="425" t="s">
        <v>809</v>
      </c>
      <c r="C5" s="426" t="s">
        <v>718</v>
      </c>
      <c r="D5" s="9" t="s">
        <v>716</v>
      </c>
      <c r="E5" s="427" t="s">
        <v>810</v>
      </c>
      <c r="F5" s="428"/>
      <c r="G5" s="429"/>
      <c r="H5" s="430" t="s">
        <v>811</v>
      </c>
    </row>
    <row r="6" spans="1:8" ht="13.8" thickBot="1" x14ac:dyDescent="0.3">
      <c r="A6" s="370"/>
      <c r="B6" s="420" t="s">
        <v>787</v>
      </c>
      <c r="C6" s="421" t="s">
        <v>717</v>
      </c>
      <c r="D6" s="422"/>
      <c r="E6" s="422"/>
      <c r="F6" s="422"/>
      <c r="G6" s="423"/>
      <c r="H6" s="431" t="s">
        <v>812</v>
      </c>
    </row>
    <row r="7" spans="1:8" ht="26.4" x14ac:dyDescent="0.25">
      <c r="A7" s="370"/>
      <c r="B7" s="425" t="s">
        <v>813</v>
      </c>
      <c r="C7" s="8" t="s">
        <v>715</v>
      </c>
      <c r="D7" s="9" t="s">
        <v>716</v>
      </c>
      <c r="E7" s="427" t="s">
        <v>814</v>
      </c>
      <c r="F7" s="428"/>
      <c r="G7" s="429"/>
      <c r="H7" s="430" t="s">
        <v>815</v>
      </c>
    </row>
    <row r="8" spans="1:8" ht="13.8" thickBot="1" x14ac:dyDescent="0.3">
      <c r="A8" s="370"/>
      <c r="B8" s="425" t="s">
        <v>816</v>
      </c>
      <c r="C8" s="426" t="s">
        <v>719</v>
      </c>
      <c r="D8" s="432" t="s">
        <v>716</v>
      </c>
      <c r="E8" s="433" t="s">
        <v>817</v>
      </c>
      <c r="F8" s="434"/>
      <c r="G8" s="434"/>
      <c r="H8" s="430" t="s">
        <v>818</v>
      </c>
    </row>
    <row r="9" spans="1:8" ht="13.8" thickBot="1" x14ac:dyDescent="0.3">
      <c r="A9" s="370"/>
      <c r="B9" s="420" t="s">
        <v>792</v>
      </c>
      <c r="C9" s="421" t="s">
        <v>720</v>
      </c>
      <c r="D9" s="422"/>
      <c r="E9" s="422"/>
      <c r="F9" s="422"/>
      <c r="G9" s="423"/>
      <c r="H9" s="431" t="s">
        <v>819</v>
      </c>
    </row>
    <row r="10" spans="1:8" ht="27" thickBot="1" x14ac:dyDescent="0.3">
      <c r="A10" s="370"/>
      <c r="B10" s="425" t="s">
        <v>820</v>
      </c>
      <c r="C10" s="426" t="s">
        <v>721</v>
      </c>
      <c r="D10" s="432" t="s">
        <v>716</v>
      </c>
      <c r="E10" s="433" t="s">
        <v>821</v>
      </c>
      <c r="F10" s="434"/>
      <c r="G10" s="434"/>
      <c r="H10" s="430" t="s">
        <v>822</v>
      </c>
    </row>
    <row r="11" spans="1:8" ht="13.8" thickBot="1" x14ac:dyDescent="0.3">
      <c r="A11" s="370"/>
      <c r="B11" s="420" t="s">
        <v>794</v>
      </c>
      <c r="C11" s="421" t="s">
        <v>823</v>
      </c>
      <c r="D11" s="422"/>
      <c r="E11" s="422"/>
      <c r="F11" s="422"/>
      <c r="G11" s="423"/>
      <c r="H11" s="431" t="s">
        <v>824</v>
      </c>
    </row>
    <row r="12" spans="1:8" ht="13.8" thickBot="1" x14ac:dyDescent="0.3">
      <c r="A12" s="370"/>
      <c r="B12" s="432"/>
      <c r="C12" s="435"/>
      <c r="D12" s="436"/>
      <c r="E12" s="436"/>
      <c r="F12" s="436"/>
      <c r="G12" s="436"/>
      <c r="H12" s="437"/>
    </row>
    <row r="13" spans="1:8" ht="13.8" thickBot="1" x14ac:dyDescent="0.3">
      <c r="A13" s="370"/>
      <c r="B13" s="421" t="s">
        <v>825</v>
      </c>
      <c r="C13" s="438"/>
      <c r="D13" s="438"/>
      <c r="E13" s="438"/>
      <c r="F13" s="438"/>
      <c r="G13" s="439"/>
      <c r="H13" s="440" t="s">
        <v>826</v>
      </c>
    </row>
  </sheetData>
  <mergeCells count="10">
    <mergeCell ref="C9:G9"/>
    <mergeCell ref="F10:G10"/>
    <mergeCell ref="C11:G11"/>
    <mergeCell ref="B13:G13"/>
    <mergeCell ref="B2:H2"/>
    <mergeCell ref="C4:G4"/>
    <mergeCell ref="F5:G5"/>
    <mergeCell ref="C6:G6"/>
    <mergeCell ref="F7:G7"/>
    <mergeCell ref="F8:G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E18137AE9B5134C8EFFCFD94E744A0F" ma:contentTypeVersion="15" ma:contentTypeDescription="Crear nuevo documento." ma:contentTypeScope="" ma:versionID="13318621c6ae5980095218aa79e666e2">
  <xsd:schema xmlns:xsd="http://www.w3.org/2001/XMLSchema" xmlns:xs="http://www.w3.org/2001/XMLSchema" xmlns:p="http://schemas.microsoft.com/office/2006/metadata/properties" xmlns:ns2="1a1f9682-453d-48ea-9f13-a1d25daa645e" xmlns:ns3="24776c6a-27a2-4208-9cd3-8d3f386b5eaf" targetNamespace="http://schemas.microsoft.com/office/2006/metadata/properties" ma:root="true" ma:fieldsID="00a1f05213fd3834b03bb53124e6f0dc" ns2:_="" ns3:_="">
    <xsd:import namespace="1a1f9682-453d-48ea-9f13-a1d25daa645e"/>
    <xsd:import namespace="24776c6a-27a2-4208-9cd3-8d3f386b5eaf"/>
    <xsd:element name="properties">
      <xsd:complexType>
        <xsd:sequence>
          <xsd:element name="documentManagement">
            <xsd:complexType>
              <xsd:all>
                <xsd:element ref="ns2:SharedWithUsers" minOccurs="0"/>
                <xsd:element ref="ns2:SharedWithDetails" minOccurs="0"/>
                <xsd:element ref="ns3:Proveedor"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1f9682-453d-48ea-9f13-a1d25daa645e"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LastSharedByUser" ma:index="11" nillable="true" ma:displayName="Última vez que se compartió por usuario" ma:description="" ma:internalName="LastSharedByUser" ma:readOnly="true">
      <xsd:simpleType>
        <xsd:restriction base="dms:Note">
          <xsd:maxLength value="255"/>
        </xsd:restriction>
      </xsd:simpleType>
    </xsd:element>
    <xsd:element name="LastSharedByTime" ma:index="12" nillable="true" ma:displayName="Última vez que se compartió por hora"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4776c6a-27a2-4208-9cd3-8d3f386b5eaf" elementFormDefault="qualified">
    <xsd:import namespace="http://schemas.microsoft.com/office/2006/documentManagement/types"/>
    <xsd:import namespace="http://schemas.microsoft.com/office/infopath/2007/PartnerControls"/>
    <xsd:element name="Proveedor" ma:index="10" nillable="true" ma:displayName="Proveedor" ma:internalName="Proveedor">
      <xsd:simpleType>
        <xsd:restriction base="dms:Text"/>
      </xsd:simpleType>
    </xsd:element>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oveedor xmlns="24776c6a-27a2-4208-9cd3-8d3f386b5eaf" xsi:nil="true"/>
  </documentManagement>
</p:properties>
</file>

<file path=customXml/itemProps1.xml><?xml version="1.0" encoding="utf-8"?>
<ds:datastoreItem xmlns:ds="http://schemas.openxmlformats.org/officeDocument/2006/customXml" ds:itemID="{01C06BCB-CAA8-43E9-ADDD-1F20844A1C7D}"/>
</file>

<file path=customXml/itemProps2.xml><?xml version="1.0" encoding="utf-8"?>
<ds:datastoreItem xmlns:ds="http://schemas.openxmlformats.org/officeDocument/2006/customXml" ds:itemID="{EFA2161D-4289-4DC2-B84E-1A65A9E34590}"/>
</file>

<file path=customXml/itemProps3.xml><?xml version="1.0" encoding="utf-8"?>
<ds:datastoreItem xmlns:ds="http://schemas.openxmlformats.org/officeDocument/2006/customXml" ds:itemID="{DA40B6BB-B7F3-40AD-8469-BB9F812E5E2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COMPUTO</vt:lpstr>
      <vt:lpstr>ANALISIS DE PRECIO</vt:lpstr>
      <vt:lpstr>COEF RESUMEN</vt:lpstr>
      <vt:lpstr>COMPUTO!Área_de_impresión</vt:lpstr>
      <vt:lpstr>COMPUTO!Títulos_a_imprimir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dpi</dc:creator>
  <cp:keywords/>
  <dc:description/>
  <cp:lastModifiedBy>Pc</cp:lastModifiedBy>
  <cp:revision/>
  <dcterms:created xsi:type="dcterms:W3CDTF">2002-04-03T17:03:22Z</dcterms:created>
  <dcterms:modified xsi:type="dcterms:W3CDTF">2021-09-22T15:05:46Z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0x010100CE18137AE9B5134C8EFFCFD94E744A0F</vt:lpwstr>
  </property>
</Properties>
</file>