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3"/>
  <workbookPr/>
  <mc:AlternateContent xmlns:mc="http://schemas.openxmlformats.org/markup-compatibility/2006">
    <mc:Choice Requires="x15">
      <x15ac:absPath xmlns:x15ac="http://schemas.microsoft.com/office/spreadsheetml/2010/11/ac" url="C:\Users\szapata\Desktop\"/>
    </mc:Choice>
  </mc:AlternateContent>
  <xr:revisionPtr revIDLastSave="0" documentId="11_98384FC05CEF528A5ABBAF8D1D41038DCDB347FC" xr6:coauthVersionLast="47" xr6:coauthVersionMax="47" xr10:uidLastSave="{00000000-0000-0000-0000-000000000000}"/>
  <bookViews>
    <workbookView xWindow="0" yWindow="0" windowWidth="20490" windowHeight="7320" xr2:uid="{00000000-000D-0000-FFFF-FFFF00000000}"/>
  </bookViews>
  <sheets>
    <sheet name="Planilla ultima cot" sheetId="1" r:id="rId1"/>
  </sheets>
  <definedNames>
    <definedName name="_xlnm._FilterDatabase" localSheetId="0" hidden="1">'Planilla ultima cot'!$B$5:$E$7</definedName>
    <definedName name="_xlnm.Print_Area" localSheetId="0">'Planilla ultima cot'!$B$1:$I$241</definedName>
    <definedName name="Excel_BuiltIn_Print_Area" localSheetId="0">'Planilla ultima cot'!$B$4:$G$106</definedName>
    <definedName name="Excel_BuiltIn_Print_Titles" localSheetId="0">'Planilla ultima cot'!$A$4:$HU$5</definedName>
    <definedName name="matriz" localSheetId="0">'Planilla ultima cot'!$B$6:$I$220</definedName>
    <definedName name="_xlnm.Print_Titles" localSheetId="0">'Planilla ultima cot'!$4:$5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H6" i="1" s="1"/>
  <c r="G15" i="1"/>
  <c r="G16" i="1"/>
  <c r="G18" i="1"/>
  <c r="G20" i="1"/>
  <c r="G21" i="1"/>
  <c r="G22" i="1"/>
  <c r="G23" i="1"/>
  <c r="G24" i="1"/>
  <c r="G25" i="1"/>
  <c r="G26" i="1"/>
  <c r="G27" i="1"/>
  <c r="G28" i="1"/>
  <c r="G29" i="1"/>
  <c r="G30" i="1"/>
  <c r="G33" i="1"/>
  <c r="G35" i="1"/>
  <c r="G37" i="1"/>
  <c r="G38" i="1"/>
  <c r="G39" i="1"/>
  <c r="G40" i="1"/>
  <c r="G41" i="1"/>
  <c r="G42" i="1"/>
  <c r="G49" i="1"/>
  <c r="G50" i="1"/>
  <c r="G55" i="1"/>
  <c r="G58" i="1"/>
  <c r="G59" i="1"/>
  <c r="G60" i="1"/>
  <c r="G63" i="1"/>
  <c r="G64" i="1"/>
  <c r="G65" i="1"/>
  <c r="G66" i="1"/>
  <c r="G67" i="1"/>
  <c r="G70" i="1"/>
  <c r="G79" i="1"/>
  <c r="G80" i="1"/>
  <c r="G81" i="1"/>
  <c r="G82" i="1"/>
  <c r="G83" i="1"/>
  <c r="G84" i="1"/>
  <c r="G85" i="1"/>
  <c r="G86" i="1"/>
  <c r="G87" i="1"/>
  <c r="G88" i="1"/>
  <c r="G89" i="1"/>
  <c r="G90" i="1"/>
  <c r="G91" i="1"/>
  <c r="G92" i="1"/>
  <c r="G93" i="1"/>
  <c r="G94" i="1"/>
  <c r="G95" i="1"/>
  <c r="G96" i="1"/>
  <c r="G99" i="1"/>
  <c r="G100" i="1"/>
  <c r="G101" i="1"/>
  <c r="G102" i="1"/>
  <c r="G108" i="1"/>
  <c r="G109" i="1"/>
  <c r="G110" i="1"/>
  <c r="G111" i="1"/>
  <c r="G112" i="1"/>
  <c r="G115" i="1"/>
  <c r="G117" i="1"/>
  <c r="G118" i="1"/>
  <c r="G119" i="1"/>
  <c r="G120" i="1"/>
  <c r="G121" i="1"/>
  <c r="G122" i="1"/>
  <c r="G123" i="1"/>
  <c r="G124" i="1"/>
  <c r="G125" i="1"/>
  <c r="G126" i="1"/>
  <c r="G127" i="1"/>
  <c r="G128" i="1"/>
  <c r="G129" i="1"/>
  <c r="G130" i="1"/>
  <c r="G131" i="1"/>
  <c r="G132" i="1"/>
  <c r="G133" i="1"/>
  <c r="G137" i="1"/>
  <c r="G138" i="1"/>
  <c r="G139" i="1"/>
  <c r="G140" i="1"/>
  <c r="G141" i="1"/>
  <c r="G142" i="1"/>
  <c r="G145" i="1"/>
  <c r="G146" i="1"/>
  <c r="G147" i="1"/>
  <c r="G148" i="1"/>
  <c r="G149" i="1"/>
  <c r="G150" i="1"/>
  <c r="G151" i="1"/>
  <c r="G152" i="1"/>
  <c r="G153" i="1"/>
  <c r="G154" i="1"/>
  <c r="G155" i="1"/>
  <c r="G156" i="1"/>
  <c r="G157" i="1"/>
  <c r="G160" i="1"/>
  <c r="G161" i="1"/>
  <c r="G164" i="1"/>
  <c r="G165" i="1"/>
  <c r="G166" i="1"/>
  <c r="G167" i="1"/>
  <c r="G168" i="1"/>
  <c r="G169" i="1"/>
  <c r="G170" i="1"/>
  <c r="G173" i="1"/>
  <c r="G174" i="1"/>
  <c r="G177" i="1"/>
  <c r="G178" i="1"/>
  <c r="G179" i="1"/>
  <c r="G180" i="1"/>
  <c r="G181" i="1"/>
  <c r="G184" i="1"/>
  <c r="G185" i="1"/>
  <c r="G186" i="1"/>
  <c r="G187" i="1"/>
  <c r="G191" i="1"/>
  <c r="G194" i="1"/>
  <c r="G195" i="1"/>
  <c r="G198" i="1"/>
  <c r="G199" i="1"/>
  <c r="G200" i="1"/>
  <c r="G201" i="1"/>
  <c r="G207" i="1"/>
  <c r="G208" i="1"/>
  <c r="G209" i="1"/>
  <c r="G210" i="1"/>
  <c r="G211" i="1"/>
  <c r="G214" i="1"/>
  <c r="G215" i="1"/>
  <c r="G218" i="1"/>
  <c r="G219" i="1"/>
  <c r="G10" i="1"/>
  <c r="H9" i="1" s="1"/>
  <c r="E17" i="1"/>
  <c r="G17" i="1" s="1"/>
  <c r="E19" i="1"/>
  <c r="G19" i="1" s="1"/>
  <c r="E32" i="1"/>
  <c r="G32" i="1" s="1"/>
  <c r="E34" i="1"/>
  <c r="G34" i="1" s="1"/>
  <c r="E36" i="1"/>
  <c r="G36" i="1" s="1"/>
  <c r="E45" i="1"/>
  <c r="E46" i="1"/>
  <c r="G46" i="1" s="1"/>
  <c r="E54" i="1"/>
  <c r="G54" i="1" s="1"/>
  <c r="E68" i="1"/>
  <c r="G68" i="1" s="1"/>
  <c r="E69" i="1"/>
  <c r="G69" i="1" s="1"/>
  <c r="E76" i="1"/>
  <c r="G76" i="1" s="1"/>
  <c r="H75" i="1" s="1"/>
  <c r="E105" i="1"/>
  <c r="G105" i="1" s="1"/>
  <c r="E106" i="1"/>
  <c r="G106" i="1" s="1"/>
  <c r="E107" i="1"/>
  <c r="G107" i="1" s="1"/>
  <c r="E190" i="1"/>
  <c r="G190" i="1" s="1"/>
  <c r="E204" i="1"/>
  <c r="G204" i="1" s="1"/>
  <c r="H203" i="1" s="1"/>
  <c r="H189" i="1" l="1"/>
  <c r="E53" i="1"/>
  <c r="G53" i="1" s="1"/>
  <c r="H193" i="1"/>
  <c r="E73" i="1"/>
  <c r="G73" i="1" s="1"/>
  <c r="H72" i="1" s="1"/>
  <c r="H176" i="1"/>
  <c r="H135" i="1"/>
  <c r="G45" i="1"/>
  <c r="H44" i="1" s="1"/>
  <c r="H217" i="1"/>
  <c r="H213" i="1"/>
  <c r="H206" i="1"/>
  <c r="H197" i="1"/>
  <c r="H183" i="1"/>
  <c r="H114" i="1"/>
  <c r="H104" i="1"/>
  <c r="H98" i="1"/>
  <c r="H78" i="1"/>
  <c r="H62" i="1"/>
  <c r="H57" i="1"/>
  <c r="H52" i="1"/>
  <c r="H48" i="1"/>
  <c r="H12" i="1"/>
  <c r="H221" i="1" l="1"/>
  <c r="I57" i="1" s="1"/>
  <c r="I9" i="1" l="1"/>
  <c r="I203" i="1"/>
  <c r="I197" i="1"/>
  <c r="I52" i="1"/>
  <c r="H223" i="1"/>
  <c r="H225" i="1" s="1"/>
  <c r="H226" i="1" s="1"/>
  <c r="H227" i="1" s="1"/>
  <c r="H228" i="1" s="1"/>
  <c r="I114" i="1"/>
  <c r="I206" i="1"/>
  <c r="I78" i="1"/>
  <c r="I98" i="1"/>
  <c r="I176" i="1"/>
  <c r="I193" i="1"/>
  <c r="I217" i="1"/>
  <c r="I62" i="1"/>
  <c r="I12" i="1"/>
  <c r="I44" i="1"/>
  <c r="I75" i="1"/>
  <c r="I135" i="1"/>
  <c r="I48" i="1"/>
  <c r="I104" i="1"/>
  <c r="I183" i="1"/>
  <c r="I72" i="1"/>
  <c r="I6" i="1"/>
  <c r="I213" i="1"/>
  <c r="I189" i="1"/>
  <c r="I221" i="1" l="1"/>
  <c r="H229" i="1"/>
  <c r="H230" i="1" s="1"/>
  <c r="H231" i="1" s="1"/>
  <c r="H232" i="1" s="1"/>
  <c r="F237" i="1" l="1"/>
  <c r="G237" i="1" s="1"/>
  <c r="H236" i="1" s="1"/>
  <c r="H240" i="1" s="1"/>
  <c r="H234" i="1"/>
</calcChain>
</file>

<file path=xl/sharedStrings.xml><?xml version="1.0" encoding="utf-8"?>
<sst xmlns="http://schemas.openxmlformats.org/spreadsheetml/2006/main" count="559" uniqueCount="404">
  <si>
    <t>OBRA: REMODELACION EDIFICIO LABORATORIO DE RADIOAYUDAS - AEROPUERTO DE EZEIZA</t>
  </si>
  <si>
    <t>Ítem</t>
  </si>
  <si>
    <t>Descripción</t>
  </si>
  <si>
    <t>Unidad</t>
  </si>
  <si>
    <t>Cantidad</t>
  </si>
  <si>
    <t>Precio Unitario</t>
  </si>
  <si>
    <t>TOTAL</t>
  </si>
  <si>
    <t>Total</t>
  </si>
  <si>
    <t xml:space="preserve">% </t>
  </si>
  <si>
    <t>1</t>
  </si>
  <si>
    <t>CONSIDERACIONES GENERALES</t>
  </si>
  <si>
    <t>1.1</t>
  </si>
  <si>
    <t>Seguros e Higiene y Seguridad</t>
  </si>
  <si>
    <t>mes</t>
  </si>
  <si>
    <t>2</t>
  </si>
  <si>
    <t>TRABAJOS PRELIMINARES</t>
  </si>
  <si>
    <t>2.1</t>
  </si>
  <si>
    <t>Replanteo general de obra, proteccion cercos, cerramientos provisorios. Obrador</t>
  </si>
  <si>
    <t>GL</t>
  </si>
  <si>
    <t>3</t>
  </si>
  <si>
    <t>ALBAÑILERÍA Y AFINES</t>
  </si>
  <si>
    <t>3.1</t>
  </si>
  <si>
    <t>DEMOLICIONES Y  RETIROS</t>
  </si>
  <si>
    <t>Edificio Laboratorio</t>
  </si>
  <si>
    <t>3.1.1</t>
  </si>
  <si>
    <t>LOCALES SANITARIOS: Retiro de solado, revestimiento, zocalos y carpeta de nivelacion</t>
  </si>
  <si>
    <t>m2</t>
  </si>
  <si>
    <t>3.1.2</t>
  </si>
  <si>
    <t>LOCALES SANITARIOS: Retiro puertas placas madera con marco</t>
  </si>
  <si>
    <t>unidad</t>
  </si>
  <si>
    <t>3.1.3</t>
  </si>
  <si>
    <t>LOCALES SANITARIOS: Retiro mamposteria divisora de baños</t>
  </si>
  <si>
    <t>m²</t>
  </si>
  <si>
    <t>3.1.4</t>
  </si>
  <si>
    <t>LOCALES SANITARIOS: Retiro de artefactos sanitarios y cañerias sanitarias.</t>
  </si>
  <si>
    <t>3.1.5</t>
  </si>
  <si>
    <t>Retiro de Solado locales PB 01, 02, 03, 04, 05, 06, 09, 12, 15</t>
  </si>
  <si>
    <t>3.1.6</t>
  </si>
  <si>
    <t>Retiro de Solado vereda perimetral (Laboratorio, Aula de Instrucción y vinculacion de ambas)</t>
  </si>
  <si>
    <t>3.1.7</t>
  </si>
  <si>
    <t>Retiro instalacion termomecanica (equipo en azotea y PB 03 y 15) incluye conductos, rejas, etc.</t>
  </si>
  <si>
    <t>gl</t>
  </si>
  <si>
    <t>3.1.8</t>
  </si>
  <si>
    <t>Demolición y retiro de lavatorio, mampostería de apoyo, instalación de agua fría y revestimiento cerámicos en local DEPOSITO (PB 11)</t>
  </si>
  <si>
    <t>3.1.9</t>
  </si>
  <si>
    <t>Retiro de carpinterias hoja y marco</t>
  </si>
  <si>
    <t>3.1.10</t>
  </si>
  <si>
    <t>Retiro de carpinterias solo hojas</t>
  </si>
  <si>
    <t>3.1.11</t>
  </si>
  <si>
    <t>Retiro de ceramicos, termotanque, bachas, mesada, cocina y todo equipamiento en COCINA y OFFICE</t>
  </si>
  <si>
    <t>3.1.12</t>
  </si>
  <si>
    <t>Retiro artefactos de iluminación y tomas, incluye cableado interior</t>
  </si>
  <si>
    <t>3.1.13</t>
  </si>
  <si>
    <t>Retiro de tableros seccionales con su instalación</t>
  </si>
  <si>
    <t>3.1.14</t>
  </si>
  <si>
    <t>Retiro de revoque en mal estado en muros exteriores</t>
  </si>
  <si>
    <t>3.1.15</t>
  </si>
  <si>
    <t>Retiro de columnas de hormigon premoldeado alambrado perimetral</t>
  </si>
  <si>
    <t>3.1.16</t>
  </si>
  <si>
    <t>Retiro instalacion de gas</t>
  </si>
  <si>
    <t>Edificio Sala de Instrucción</t>
  </si>
  <si>
    <t>3.1.17</t>
  </si>
  <si>
    <t>3.1.18</t>
  </si>
  <si>
    <t>3.1.19</t>
  </si>
  <si>
    <t>3.1.20</t>
  </si>
  <si>
    <t>3.1.21</t>
  </si>
  <si>
    <t>Retiro solados locales PB 20, 23, 24, 25 y 26</t>
  </si>
  <si>
    <t>3.1.22</t>
  </si>
  <si>
    <t>Retiro de AA tipo ventana en locales PB 23, 24 y 25</t>
  </si>
  <si>
    <t>3.1.23</t>
  </si>
  <si>
    <t>Retiro de carpinterias (puertas y ventanas)</t>
  </si>
  <si>
    <t>3.1.24</t>
  </si>
  <si>
    <t>Retiro artefactos de iluminación, puntos, tomas, puesta a tierra en piso y tablero seccional. Incluye cableado interior</t>
  </si>
  <si>
    <t>3.1.25</t>
  </si>
  <si>
    <t>3.1.26</t>
  </si>
  <si>
    <t>Retiro membrana existente en cubierta</t>
  </si>
  <si>
    <t>3.1.27</t>
  </si>
  <si>
    <t>Demolicion y retiro de contrapiso existente en locales PB 24, 25 y 26</t>
  </si>
  <si>
    <t>3.2</t>
  </si>
  <si>
    <t>MAMPOSTERIA</t>
  </si>
  <si>
    <t>3.2.1</t>
  </si>
  <si>
    <t>Mamposteria divisoria de locales PB 03 y 15 bloques lad hueco 8x18x33 cm</t>
  </si>
  <si>
    <t>3.2.2</t>
  </si>
  <si>
    <t>Mamposteria divisoria de locales PB 06 y 07 bloques lad hueco 8x18x33 cm</t>
  </si>
  <si>
    <t>3.3</t>
  </si>
  <si>
    <t>AISLACIONES Y SELLADOS</t>
  </si>
  <si>
    <t>3.3.1</t>
  </si>
  <si>
    <t>Pintura acrilica tipo PLAVICON SOBREMEMBRANA, sellado previo de membrana existente Laboratorio</t>
  </si>
  <si>
    <t>3.3.2</t>
  </si>
  <si>
    <t>Pintura poliuretanica con manto geotextil grueso, sellado de fisuras cubierta Aula de Instrucción</t>
  </si>
  <si>
    <t>3.4</t>
  </si>
  <si>
    <t>REVOQUES</t>
  </si>
  <si>
    <t>3.4.1</t>
  </si>
  <si>
    <t>Revoque grueso y fino local PB 03,15, 06</t>
  </si>
  <si>
    <t>3.4.2</t>
  </si>
  <si>
    <t>Revoque grueso con azotado hidrófugo bajo revestimientos en locales SANITARIOS, COCINA y OFFICE, Jaharro de 20mm de espesor</t>
  </si>
  <si>
    <t>3.4.3</t>
  </si>
  <si>
    <t>Revoque grueso y fino remiendo de mamposterias, relleno de vanos</t>
  </si>
  <si>
    <t>3.5</t>
  </si>
  <si>
    <t>CONTRAPISOS Y CARPETAS</t>
  </si>
  <si>
    <t>3.5.1</t>
  </si>
  <si>
    <t>Ejecucion vereda perimetral exterior hormigon, espesor 15 cm, pendiente transversal, con malla Q188. Terminacion antideslizante escobeado con perimetro fratazado a llana. Juntas de dilatacion mastic asfaltico.</t>
  </si>
  <si>
    <t>3.5.2</t>
  </si>
  <si>
    <t>Contrapiso sobre terreno natural locales PB 24,25, 26</t>
  </si>
  <si>
    <t>3.5.3</t>
  </si>
  <si>
    <t>Carpeta de nivelacion bajo piso locales PB 04,12, 05, 06, 07, 09, 10, 20, 21, 22, 23, 24, 25, 26</t>
  </si>
  <si>
    <t>4</t>
  </si>
  <si>
    <t>PISOS, ZOCALOS Y SOLIAS</t>
  </si>
  <si>
    <t>4.01</t>
  </si>
  <si>
    <t>Provisión y colocación de piso porcellanato gris rectificado 60x60cm tipo ILVA Lounge</t>
  </si>
  <si>
    <t>4.02</t>
  </si>
  <si>
    <t>Provisión y colocación de piso goma tipo moneda en rollo de 3mm de esp.</t>
  </si>
  <si>
    <t>4.03</t>
  </si>
  <si>
    <t>Provision y colocacion solias de acero inoxidable redondeada en encuentros con distintos pisos</t>
  </si>
  <si>
    <t>ml</t>
  </si>
  <si>
    <t>4.04</t>
  </si>
  <si>
    <t>Piso de cemento rodillado incluye terminacion pintura epoxi color gris esp 12 cm, juntas con SIKAFLEX 1A plus</t>
  </si>
  <si>
    <t>4.05</t>
  </si>
  <si>
    <t>Piedra partida gris granulometría 10 a 30 mm para sector Cocheras</t>
  </si>
  <si>
    <t>4.06</t>
  </si>
  <si>
    <t>Zócalo porcelanato gris borde rectificado 10x60 cm</t>
  </si>
  <si>
    <t>4.07</t>
  </si>
  <si>
    <t>Zócalo hormigón alisado vereda perimetral exterior y locales PB 01, 03, 15  h: 10 cm</t>
  </si>
  <si>
    <t>4.08</t>
  </si>
  <si>
    <t>Zócalo de goma semi sanitario H06 3mm de esp, tipo INDELVAL</t>
  </si>
  <si>
    <t>5</t>
  </si>
  <si>
    <t>REVESTIMIENTOS</t>
  </si>
  <si>
    <t>5.01</t>
  </si>
  <si>
    <t>Provisión y colocación de ceramico BLANCO 30X60 cm RECTIFICADO para colocacion en office, cocina y baños. Colocado con mezcla adhesiva de base cementicia. Junta tomada con pastina impermeable de 1,5 mm. Modelo: a definir por la DO. Terminacion con perfil metalico en todo el perimetro</t>
  </si>
  <si>
    <t>6</t>
  </si>
  <si>
    <t>TABIQUE DE YESO</t>
  </si>
  <si>
    <t>6.01</t>
  </si>
  <si>
    <t>Tabique de placa de roca de yeso esp:12mm en ambas caras + estructura de perfiles galvanizados de 69mm + aislacion acustica lana de vidrio esp:50mm.</t>
  </si>
  <si>
    <t>7</t>
  </si>
  <si>
    <t>CARPINTERIAS</t>
  </si>
  <si>
    <t>7.01</t>
  </si>
  <si>
    <t>Reparacion carpinterias exterior tipo V01. Inlcuye recambio de burletes, jambas oxidadas, sellado, limpieza correderas y/o reparaciones necesarias</t>
  </si>
  <si>
    <t>un</t>
  </si>
  <si>
    <t>7.02</t>
  </si>
  <si>
    <t>Remodelacion carpinteria P10 para abisagrar paños fijos</t>
  </si>
  <si>
    <t>7.03</t>
  </si>
  <si>
    <t>Provision y colocacion puerta emergencia FR60 0,80x2,05 con barral antipanico tipo Jaque, retencion magnetica, cierre hidraulico (P01, P03)</t>
  </si>
  <si>
    <t xml:space="preserve">un </t>
  </si>
  <si>
    <t>7.04</t>
  </si>
  <si>
    <t>Tabique de division sanitarios: Perfil de aluminio anodizado, placas ambas caras en  fenolico enchapado en laminado plástico, color gris. Puerta de 60 cm - (PB 10)</t>
  </si>
  <si>
    <t>7.05</t>
  </si>
  <si>
    <t>Tabique de division sanitarios: Perfil de aluminio anodizado, placas ambas caras en  fenolico enchapado en laminado plástico, color gris. Puerta de 60 cm - (PB 21 y PB 22)</t>
  </si>
  <si>
    <t>7.06</t>
  </si>
  <si>
    <t>Tabique de division mingitorios. Perfil aluminio anodizado en perimetro, placa fenolico enchapado en laminado plastico, esp 32 mm</t>
  </si>
  <si>
    <t>7.07</t>
  </si>
  <si>
    <t>Provision y colocacion carpintería de chapa de abrir marco y hoja de chapa doblada de BWG Nº16 medida 0,80x2,05 (P04, P05)</t>
  </si>
  <si>
    <t>7.08</t>
  </si>
  <si>
    <t>Provision y colocacion hoja enchapadas ambas caras en MDF con interior de nido de abeja, cantos macizos; para colocar en marcos existentes. Incluye herrajes. (P07, P08, P11, P13)</t>
  </si>
  <si>
    <t>7.09</t>
  </si>
  <si>
    <t>Puerta de acceso baño discapacitados 0,90x2,05 (P09). Incluye herrajes</t>
  </si>
  <si>
    <t>7.10</t>
  </si>
  <si>
    <t>Provision y colocacion carpintería marco de chapa doblada de BWG Nº18. Puerta placa realizada con hoja enchapadas ambas caras en MDF con interior de nido de abeja, cantos macizos, herrajes. (P06 y P12)</t>
  </si>
  <si>
    <t>7.11</t>
  </si>
  <si>
    <t>Reparacion porton PO01, retiro de oxido, sistema de elevacion, puesta a punto</t>
  </si>
  <si>
    <t>7.12</t>
  </si>
  <si>
    <t>Provision y colocacion carpintería de chapa de abrir marco y hoja de chapa doblada de BWG Nº16 medida 1,00x2,05 (P20)</t>
  </si>
  <si>
    <t>7.13</t>
  </si>
  <si>
    <t>Provision y colocacion carpintería de chapa de abrir marco y hoja de chapa doblada de BWG Nº16 medida 0,80x2,05 (P02)</t>
  </si>
  <si>
    <t>7.14</t>
  </si>
  <si>
    <t>Provision y colocacion carpintería marco de chapa doblada de BWG Nº18. Puerta placa realizada con hoja enchapadas ambas caras en MDF con interior de nido de abeja, cantos macizos, herrajes. (P21, P22, P23 y P26)</t>
  </si>
  <si>
    <t>7.15</t>
  </si>
  <si>
    <t>Provision y colocacion carpintería marco de chapa doblada de BWG Nº18. Puerta placa realizada con hoja enchapadas ambas caras en MDF con interior de nido de abeja, cantos macizos, herrajes. (P24 y P25)</t>
  </si>
  <si>
    <t>7.16</t>
  </si>
  <si>
    <t>Provision y colocacion de ventanas tipo V04 linea Modena 2 c/premarco, vidrio float 4 mm, herrajes y accesorios</t>
  </si>
  <si>
    <t>7.17</t>
  </si>
  <si>
    <t>Provision y colocacion de ventanas tipo V05 linea Modena 2 c/premarco, vidrio float 4 mm, herrajes y accesorios</t>
  </si>
  <si>
    <t>7.18</t>
  </si>
  <si>
    <t>Provision y colocacion de ventanas tipo V06 linea Modena 2 c/premarco, vidrio float 4 mm, herrajes y accesorios</t>
  </si>
  <si>
    <t>8</t>
  </si>
  <si>
    <t>HERRERIA</t>
  </si>
  <si>
    <t>8.01</t>
  </si>
  <si>
    <t>Parasoles. Desmonte, lijado, enderezado, cambio de tornilleria, limpieza, fallebas, montaje y puesta en valor. Incluye pintura.</t>
  </si>
  <si>
    <t>8.02</t>
  </si>
  <si>
    <t>Provision y colocacion de proteccion guarda hombre en escalera tipo gato</t>
  </si>
  <si>
    <t>8.03</t>
  </si>
  <si>
    <t>Provision y colocacion hierro angulo guardacanto en columnas PB 08</t>
  </si>
  <si>
    <t>8.04</t>
  </si>
  <si>
    <t>Provision y colocacion de chapas 200x200x6,4 mm para apoyos de plataforma. Incluye goma.</t>
  </si>
  <si>
    <t>9</t>
  </si>
  <si>
    <t>PINTURA</t>
  </si>
  <si>
    <t>9.01</t>
  </si>
  <si>
    <t>Pintura látex interior. Incluye una mano de sellador; enduido plástico al agua en sucesivas capas lijado, 1 capa de fijador y terminación con pintura al látex aplicada con rodillo. Locales: todos</t>
  </si>
  <si>
    <t>9.02</t>
  </si>
  <si>
    <t>Pintura látex para cielorrasos, color  blanco, incluye una mano de  sellador;  enduido plástico al agua en sucesivas capas lijado, 1 capa de fijador y terminación con pintura al látex para cielorrasos aplicada con rodillo de lana. Locales: todos</t>
  </si>
  <si>
    <t>9.03</t>
  </si>
  <si>
    <t>Pintura látex acrilica exterior color gris. Incluye limpieza y preparacion de la superficie</t>
  </si>
  <si>
    <t>9.04</t>
  </si>
  <si>
    <t>Carpinterias de chapa: Pintura esmalte previo lijado y antioxido con convertidor de oxido, dos manos de esmalte sintetico. Interiores y exteriores, hojas y marcos</t>
  </si>
  <si>
    <t>9.05</t>
  </si>
  <si>
    <t>Pintura sobre carpinterias de madera. Preparación de la superficie y aplicación de 1 mano de fondo para madera, y 2 manos de esmalte sintetico, de primera marca y calidad.</t>
  </si>
  <si>
    <t>9.06</t>
  </si>
  <si>
    <t>Pintura esmalte sintetico + convertidor de oxido en herrerias</t>
  </si>
  <si>
    <t>9.07</t>
  </si>
  <si>
    <t>Pintura sobre estructura metálica en Aula de Instrucción (pasarela y escalera). Limpieza, decapado, cepillado y pintado con pintura galvanizada en frio marca Revesta o similar calidad</t>
  </si>
  <si>
    <t>9.08</t>
  </si>
  <si>
    <t>Pintura sobre V02 frente Laboratorio. Incluye fondo primer + pintura de acabado</t>
  </si>
  <si>
    <t>10</t>
  </si>
  <si>
    <t>INSTALACION SANITARIA</t>
  </si>
  <si>
    <t>10.1</t>
  </si>
  <si>
    <t>Ejecución de instalación en polipropileno y termofusion agua fria y caliente sanitarios, office y cocina. Instalacion cloacal, caño de descarga y ventilacion, union a cámara.</t>
  </si>
  <si>
    <t>10.2</t>
  </si>
  <si>
    <t xml:space="preserve">ARTEFACTOS SANITARIOS, GRIFERÍAS, Y ACCESORIOS </t>
  </si>
  <si>
    <t>10.2.1</t>
  </si>
  <si>
    <t>Inodoro con mochila de doble descarga con salida al suelo. Marca Ferrum o similar.</t>
  </si>
  <si>
    <t>10.2.2</t>
  </si>
  <si>
    <t>Mingitorio tipo Ferrum Bari o similar. Incluyendo valvula de descarga, tipo pressmatic.</t>
  </si>
  <si>
    <t>10.2.3</t>
  </si>
  <si>
    <t>Bacha circular tipo JOHNSON redonda para baño</t>
  </si>
  <si>
    <t>10.2.4</t>
  </si>
  <si>
    <t xml:space="preserve">Grifería de lavatorio pressmatic FV o similar </t>
  </si>
  <si>
    <t>10.2.5</t>
  </si>
  <si>
    <t>Portarollo, perchero y jabonera tipo FV o similar. Juego completo por baño</t>
  </si>
  <si>
    <t>10.2.6</t>
  </si>
  <si>
    <t>Griferia para cocina monocomando. Tipo FV o similar.</t>
  </si>
  <si>
    <t>10.2.7</t>
  </si>
  <si>
    <t>Bacha rectangular tipo JOHNSON para office y cocina. Medidas: 60x30</t>
  </si>
  <si>
    <t>10.2.8</t>
  </si>
  <si>
    <t>Lavatorio discapacitados marca tipo Ferrum linea Espacio (LET1F B) soporte fijo</t>
  </si>
  <si>
    <t>10.2.9</t>
  </si>
  <si>
    <t>Canilla automatica p/ discapacitados marca tipo FV PRESSMATIC (0361.03A)</t>
  </si>
  <si>
    <t>10.2.10</t>
  </si>
  <si>
    <t>Inodoro marca tipo Ferrum linea espacio (IETMJ B). asiento y tapa para inodoro línea espacio. material: madera (TTE4 B)</t>
  </si>
  <si>
    <t>10.2.11</t>
  </si>
  <si>
    <t>Deposito para inodoro marca tipo Ferrum linea espacio (DTE6F B)</t>
  </si>
  <si>
    <t>10.2.12</t>
  </si>
  <si>
    <t>Barral rebatible marca tipo Ferrum con portarrollo y accionador linea espacio (VTEPA B)</t>
  </si>
  <si>
    <t>10.2.13</t>
  </si>
  <si>
    <t>Barral fijo marca vertical tipo Ferrum línea espacio (VTEPI B)</t>
  </si>
  <si>
    <t>10.2.14</t>
  </si>
  <si>
    <t>Espejo basculante marca tipo Ferrum linea espacio (VTEE1B).</t>
  </si>
  <si>
    <t>10.2.15</t>
  </si>
  <si>
    <t>Cesto de basura de colgar</t>
  </si>
  <si>
    <t>10.2.16</t>
  </si>
  <si>
    <t>Dispenser de jabon liquido cromados tipo FV o similar.</t>
  </si>
  <si>
    <t>10.2.17</t>
  </si>
  <si>
    <t>Dispenser de toallas de papel cromados tipo FV o similar.</t>
  </si>
  <si>
    <t>11</t>
  </si>
  <si>
    <t>INSTALACION ELECTRICA</t>
  </si>
  <si>
    <t>11.1</t>
  </si>
  <si>
    <t>TABLEROS ELÉCTRICOS</t>
  </si>
  <si>
    <t>11.1.1</t>
  </si>
  <si>
    <t>Diseño, fabricación y montaje de un Tablero Seccional General de Baja Tensión (TSG) fabricado según Especificaciones Técnicas Particulares, a instalarse en la nueva Sala de Tableros. Corriente nominal 80A; Tensión de empleo 3x380V; incluye Multimedidor Analizador de Red y aptitud LOTO.</t>
  </si>
  <si>
    <t>11.1.2</t>
  </si>
  <si>
    <t>Diseño, fabricación y montaje de un Tablero Seccional de Comando y Distribución (TS1) contruido según ETP, a instalarse en el Taller; Corriente nominal 50A; Tensión de empleo 3x380V; incluye circuito auxiliar de "Corte de Emergencia" y "Monitor de Red" y aptitud LOTO.</t>
  </si>
  <si>
    <t>11.1.3</t>
  </si>
  <si>
    <t>Diseño, fabricación y montaje de un Tablero Seccional (TS2) contruido según ETP, a instalarse en el sector del Aula de Instrucción; Corriente nominal 25A; Tensión de empleo 3x380V</t>
  </si>
  <si>
    <t>11.1.4</t>
  </si>
  <si>
    <t>Diseño, fabricación y montaje de un Tablero Seccional (TS2.1) contruido según ETP, Tensión de empleo 3x380V, a instalarse en el local PB 24</t>
  </si>
  <si>
    <t>11.1.5</t>
  </si>
  <si>
    <t>Diseño, fabricación y montaje de cinco Tableros Seccionales (TS3 a TS7) contruido según ETP, a instalarse en el sector del Laboratorio de Radioayudas; Corriente nominal 25A; Tensión de empleo 230V; incluye reacondicionamiento y montaje de trasnformador de 220/110 existente.</t>
  </si>
  <si>
    <t>11.1.6</t>
  </si>
  <si>
    <t>Provision y colocacion de UPS 3KVa a instalarse en TSG</t>
  </si>
  <si>
    <t>11.2</t>
  </si>
  <si>
    <t>CANALIZACIÓN Y CABLEADO</t>
  </si>
  <si>
    <t>11.2.1</t>
  </si>
  <si>
    <t>Cableado y montaje de cañerías metálicas a la vista de 7/8" para los circuitos terminales del TS1; tramos desde TS1 hasta tomacorrientes industriales del tipo "Steck"; incluye instalación de fichas machos en las máquinas eléctricas.</t>
  </si>
  <si>
    <t>11.2.2</t>
  </si>
  <si>
    <t>Cableado y montaje de cañerías metálicas a la vista de 3/4" para el circuito auxiliar de CORTE DE EMERGENCIA del TS1; tramos desde TS1 hasta Pulsadores Golpes de Puño en las máquinas; incluye caja exterior amarilla y pulsador tipo hongo rojo.</t>
  </si>
  <si>
    <t>11.2.3</t>
  </si>
  <si>
    <t>Montaje de nuevas luminarias y cableado de los tramos de circuitos de iluminación hasta interruptor de un efecto por cañería existente.</t>
  </si>
  <si>
    <t>11.2.4</t>
  </si>
  <si>
    <t>Cableado y montaje de zócalo-canal en puestos de trabajo equipados con 6 tomas y un interruptor de corte general rotativo, implementación en sector Laboratorio CNS EZE.</t>
  </si>
  <si>
    <t>11.2.5</t>
  </si>
  <si>
    <t>Zanjeado y tendido de cable subterráneo con cama de arena, protección mecánica y cinta reticulada de advertencia de riesgo eléctrico; cable de 5x10mm2; colocado en tritubo, ejecucion de 2 camaras</t>
  </si>
  <si>
    <t>11.2.6</t>
  </si>
  <si>
    <t>Cableado sobre bandeja portacables de un circuito de uso general o especial; &lt;4mm²</t>
  </si>
  <si>
    <t>m</t>
  </si>
  <si>
    <t>11.2.7</t>
  </si>
  <si>
    <t>Cableado sobre bandeja portacables de un circuito específicos, sección &gt;4 y &lt;10mm²</t>
  </si>
  <si>
    <t>11.2.8</t>
  </si>
  <si>
    <t>Montaje de Bandeja Portacables Perforada de 450 mm con puesta a tierra equipotencial, con soportes tipo trapecio para montaje sobre techo técnico; para cableado de potencia.</t>
  </si>
  <si>
    <t>11.2.9</t>
  </si>
  <si>
    <t>Montaje de Bandeja Portacables Perforada de 200 mm con puesta a tierra equipotencial, con soportes tipo trapecio para montaje sobre techo técnico; para cableado de señales débiles.</t>
  </si>
  <si>
    <t>11.2.10</t>
  </si>
  <si>
    <t>Cableado y montaje de 2 cañerías metálicas de 7/8" para distribución de circuitos desde Caja de Paso montada sobre bandeja portacables con soporte universal, recorrido sobre techo técnico hasta caja octogonal de techo y embutida en mampostería hasta cajas 10x5 en pared; para conexión de 4 circuitos mediante borneras componibles</t>
  </si>
  <si>
    <t>11.2.11</t>
  </si>
  <si>
    <t>Cableado y montaje de cañerias a la vista en local de superficie &lt; 18m² (2 bocas de iluminación, 3 tomas dobles de uso general, 1 tomas de uso especial)</t>
  </si>
  <si>
    <t>11.2.12</t>
  </si>
  <si>
    <t>Cableado y montaje de cañerias a la vista en local de superficie &lt; 18m² (2 bocas de datos y 1 de telefonía)</t>
  </si>
  <si>
    <t>11.2.13</t>
  </si>
  <si>
    <t>Cableado y montaje de cañerias a la vista en local húmedo de superficie &lt; 10m² (2 bocas de iluminación y 2 tomas de uso general con protección IP)</t>
  </si>
  <si>
    <t>11.3</t>
  </si>
  <si>
    <t>PUESTA A TIERRA</t>
  </si>
  <si>
    <t>11.3.1</t>
  </si>
  <si>
    <t>Instalación de Sistema de Puesta a Tierra; incluye electrodos, Barras de Puesta a Tierra, Barra Equipotencial Principal, Conductores de Protección y demás componentes y accesorios.</t>
  </si>
  <si>
    <t>11.3.2</t>
  </si>
  <si>
    <t xml:space="preserve">Medición de Puesta a Tierra y Confección de Informe Técnico y Protocolo de Medición según Resolución 900/15 SRT  </t>
  </si>
  <si>
    <t>11.4</t>
  </si>
  <si>
    <t>ARTEFACTOS DE ILUMINACION</t>
  </si>
  <si>
    <t>11.4.1</t>
  </si>
  <si>
    <t>Artefactos de iluminación exterior tipo Panel LED empotrable tipo Downlight 30w. Luz fría/calida. Apto kit de emergencia</t>
  </si>
  <si>
    <t>11.4.2</t>
  </si>
  <si>
    <t>Artefactos de iluminación general. LED suspendida tensor. Luz fría/calida. Medidas: 150x30. Primera marca. Apto kit emergencia</t>
  </si>
  <si>
    <t>11.4.3</t>
  </si>
  <si>
    <t>Artefactos de iluminación general. LED plafon o de empotrar. Luz fría/calida. Medidas: 60x60. Primera marca. Apto kit de emergencia</t>
  </si>
  <si>
    <t>11.4.4</t>
  </si>
  <si>
    <t>Kit emergencia en luminarias con autonomia</t>
  </si>
  <si>
    <t>11.4.5</t>
  </si>
  <si>
    <t xml:space="preserve">Cartel indicador de salida con luz LED </t>
  </si>
  <si>
    <t>11.4.6</t>
  </si>
  <si>
    <t>Artefacto reflector LED 100 w para exterior</t>
  </si>
  <si>
    <t>11.4.7</t>
  </si>
  <si>
    <t>Artefacto exterior aplique en salida de emergencia lateral Laboratorio y puerta entrada Aula Instruccion</t>
  </si>
  <si>
    <t>11.5</t>
  </si>
  <si>
    <t>LLAVES Y TOMAS</t>
  </si>
  <si>
    <t>11.5.1</t>
  </si>
  <si>
    <t>Provision, armado y colocacion de llaves para iluminacion de punto, combinaciones o efectos. Incluye bastidor y tapa.</t>
  </si>
  <si>
    <t>11.5.2</t>
  </si>
  <si>
    <t>Provision, armado y colocacion de tomacorrientes, simples y dobles. Incluye bastidor y tapa.</t>
  </si>
  <si>
    <t>12</t>
  </si>
  <si>
    <t>INSTALACION DE CORRIENTES DEBILES</t>
  </si>
  <si>
    <t>12.01</t>
  </si>
  <si>
    <t>Provision y colocacion de bandeja perforada 300 mm, chapa 0,90 y ala 50 mm. Incluye accesorios de montaje</t>
  </si>
  <si>
    <t>12.02</t>
  </si>
  <si>
    <t>Provision y colocacion de cañeria exterior rigida galvanizada tipo DAISA. Incluye accesorios de montaje</t>
  </si>
  <si>
    <t>12.03</t>
  </si>
  <si>
    <t>Cajas de pase y distribucion cañeria exterior tipo Daisa</t>
  </si>
  <si>
    <t>12.04</t>
  </si>
  <si>
    <t>Cajas de pase y distribucion cañeria interior tipo Daisa</t>
  </si>
  <si>
    <t>12.05</t>
  </si>
  <si>
    <t>Face plate de 2 puertos</t>
  </si>
  <si>
    <t>13</t>
  </si>
  <si>
    <t>INSTALACION TERMOMECANICA</t>
  </si>
  <si>
    <t>13.01</t>
  </si>
  <si>
    <t>Provision e instalacion de equipos de aire acondicionado frio/calor tipo split de 4500 FR. Primera marca, con garantia de 3 años</t>
  </si>
  <si>
    <t>13.02</t>
  </si>
  <si>
    <t>Provision e instalacion de equipos de aire acondicionado frio/calor tipo split de 15000 FR. Primera marca, con garantia de 3 años. Instalacion en cubierta de unidad condensadora</t>
  </si>
  <si>
    <t>13.03</t>
  </si>
  <si>
    <t>Provision e instalacion de equipos de aire acondicionado frio/calor tipo split de 9000 FR. Primera marca, con garantia de 3 años. Instalacion en cubierta de unidad condensadora</t>
  </si>
  <si>
    <t>13.04</t>
  </si>
  <si>
    <t>Reubicacion de equipos split existentes locales PB 23 y PB24</t>
  </si>
  <si>
    <t>14</t>
  </si>
  <si>
    <t>MARMOLES Y GRANITO</t>
  </si>
  <si>
    <t>14.01</t>
  </si>
  <si>
    <t>BAÑOS: Provisión y colocación de  mesada de granito "gris mara" con trasforos para bacha, griferías de un agujero, y  zócalo de 20cm y pollera de 20cm. Verificar tamaño in situ según plano</t>
  </si>
  <si>
    <t>14.02</t>
  </si>
  <si>
    <t>COCINA Y OFFICE: Provisión y colocación de  mesada de granito "gris mara" con trasforos para bacha, griferías de un agujero, y  zócalo de 15cm. Verificar tamaño in situ según plano</t>
  </si>
  <si>
    <t>15</t>
  </si>
  <si>
    <t>MOBILIARIO</t>
  </si>
  <si>
    <t>15.01</t>
  </si>
  <si>
    <t>Provision y colocacion de mueble bajo mesada realizado en melamina blanca con canto recto. Manija de acero inoxibdale. Medida a definir en obra. Incluir banquina. Color: blanco</t>
  </si>
  <si>
    <t>15.02</t>
  </si>
  <si>
    <t>Provision y colocacion de mueble de guardado para cerramiento de termotanque electrico, realizado en melamina  blanca con canto recto. Manija de acero inoxibdale Medida a definir en obra.</t>
  </si>
  <si>
    <t>16</t>
  </si>
  <si>
    <t>VIDRIOS Y ESPEJOS</t>
  </si>
  <si>
    <t>16.01</t>
  </si>
  <si>
    <t>Espejo float, espesor 4 mm de 2,80x1m para baños. Medida a verificar en obra.</t>
  </si>
  <si>
    <t>16.02</t>
  </si>
  <si>
    <t>Espejo float, espesor 4 mm de 0,80x1m para baños. Medida a verificar en obra.</t>
  </si>
  <si>
    <t>16.03</t>
  </si>
  <si>
    <t>Recambio de vidrio de carpinteria tipo V01, 1,50x1,50. Medida a verificar en obra.</t>
  </si>
  <si>
    <t>16.04</t>
  </si>
  <si>
    <t>Provision y colocacion vidrio de carpinteria tipo V03, 0,70x0,45. Medida a verificar en obra</t>
  </si>
  <si>
    <t>17</t>
  </si>
  <si>
    <t>CORTINAS ROLLER</t>
  </si>
  <si>
    <t>17.01</t>
  </si>
  <si>
    <t>Provisión y colocación de cortinas tipo roller sun screen 5% color blanca</t>
  </si>
  <si>
    <t>18</t>
  </si>
  <si>
    <t>ARTEFACTOS PARA OFFICE Y COCINA</t>
  </si>
  <si>
    <t>18.01</t>
  </si>
  <si>
    <t>Heladera con freezer alta. Primera marca.</t>
  </si>
  <si>
    <t>18.02</t>
  </si>
  <si>
    <t>Anafe electrico 2 hornalla marca tipo Ariston. Dimn. 296mm x 510mm</t>
  </si>
  <si>
    <t>18.03</t>
  </si>
  <si>
    <t>Microondas 21 litros. Primera marca.</t>
  </si>
  <si>
    <t>18.04</t>
  </si>
  <si>
    <t>Termotanque electrico 80 litros Rheem</t>
  </si>
  <si>
    <t>18.05</t>
  </si>
  <si>
    <t>Termotanque electrico 50 litros Rheem</t>
  </si>
  <si>
    <t>19</t>
  </si>
  <si>
    <t>ESTACIONAMIENTO</t>
  </si>
  <si>
    <t>19.01</t>
  </si>
  <si>
    <t>Provision y colocacion columnas de hormigon premoldeado alambrado perimetral</t>
  </si>
  <si>
    <t>19.02</t>
  </si>
  <si>
    <t>Estructura metalica para estacionamiento. Incluye fundaciones de H°A°, tensores metalicos y media sombra pesada</t>
  </si>
  <si>
    <t>20</t>
  </si>
  <si>
    <t>LIMPIEZA DE OBRA</t>
  </si>
  <si>
    <t>20.01</t>
  </si>
  <si>
    <t>Limpieza diaria de obra</t>
  </si>
  <si>
    <t>20.02</t>
  </si>
  <si>
    <t>Limpieza final de obra, incluyendo partes exteriores, vereda perimetral, etc</t>
  </si>
  <si>
    <t>TOTAL PRESUPUESTO - IVA INCLUIDO</t>
  </si>
  <si>
    <t>COSTO DIRECTO</t>
  </si>
  <si>
    <t>A</t>
  </si>
  <si>
    <t>GASTOS GENERALES</t>
  </si>
  <si>
    <t>%</t>
  </si>
  <si>
    <t>B</t>
  </si>
  <si>
    <t>SUBTOTAL B</t>
  </si>
  <si>
    <t>COSTO FINANCIERO</t>
  </si>
  <si>
    <t>BENEFICIO</t>
  </si>
  <si>
    <t>C</t>
  </si>
  <si>
    <t>SUBTOTAL C</t>
  </si>
  <si>
    <t>IMPUESTOS: I.V.A. + ING.BRUTOS</t>
  </si>
  <si>
    <t>D</t>
  </si>
  <si>
    <t>PRESUPUESTO</t>
  </si>
  <si>
    <t>COEFICIENTE RESUMEN (CR)</t>
  </si>
  <si>
    <t>HONORARIOS REPRESENTANTES TECNICOS</t>
  </si>
  <si>
    <t>Representante Técnico</t>
  </si>
  <si>
    <t>PRECIO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</si>
</sst>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_ &quot;$&quot;\ * #,##0.00_ ;_ &quot;$&quot;\ * \-#,##0.00_ ;_ &quot;$&quot;\ * &quot;-&quot;??_ ;_ @_ "/>
    <numFmt numFmtId="166" formatCode="_-[$$-2C0A]\ * #,##0.00_-;\-[$$-2C0A]\ * #,##0.00_-;_-[$$-2C0A]\ * &quot;-&quot;??_-;_-@_-"/>
    <numFmt numFmtId="167" formatCode="[$$-2C0A]\ #,##0.00"/>
    <numFmt numFmtId="168" formatCode="0.0"/>
  </numFmts>
  <fonts count="19">
    <font>
      <sz val="10"/>
      <name val="Arial"/>
      <family val="2"/>
    </font>
    <font>
      <sz val="10"/>
      <name val="Arial"/>
      <family val="2"/>
    </font>
    <font>
      <b/>
      <sz val="11"/>
      <name val="Arial"/>
      <family val="2"/>
      <charset val="1"/>
    </font>
    <font>
      <sz val="10"/>
      <name val="Arial"/>
      <family val="2"/>
      <charset val="1"/>
    </font>
    <font>
      <b/>
      <sz val="10"/>
      <name val="Arial"/>
      <family val="2"/>
    </font>
    <font>
      <b/>
      <sz val="10"/>
      <color indexed="8"/>
      <name val="Arial"/>
      <family val="2"/>
    </font>
    <font>
      <sz val="10"/>
      <color indexed="8"/>
      <name val="Arial"/>
      <family val="2"/>
    </font>
    <font>
      <b/>
      <i/>
      <sz val="10"/>
      <color indexed="8"/>
      <name val="Arial"/>
      <family val="2"/>
    </font>
    <font>
      <sz val="12"/>
      <name val="Calibri"/>
      <family val="2"/>
      <scheme val="minor"/>
    </font>
    <font>
      <sz val="8"/>
      <name val="Century Gothic"/>
      <family val="2"/>
    </font>
    <font>
      <sz val="10"/>
      <color rgb="FFFF0000"/>
      <name val="Arial"/>
      <family val="2"/>
      <charset val="1"/>
    </font>
    <font>
      <sz val="10"/>
      <color rgb="FFFF0000"/>
      <name val="Arial"/>
      <family val="2"/>
    </font>
    <font>
      <b/>
      <i/>
      <sz val="10"/>
      <name val="Arial"/>
      <family val="2"/>
    </font>
    <font>
      <b/>
      <sz val="10"/>
      <color rgb="FFFF0000"/>
      <name val="Arial"/>
      <family val="2"/>
    </font>
    <font>
      <b/>
      <sz val="11"/>
      <name val="Calibri"/>
      <family val="2"/>
      <scheme val="minor"/>
    </font>
    <font>
      <b/>
      <sz val="10"/>
      <name val="Arial"/>
      <family val="2"/>
      <charset val="1"/>
    </font>
    <font>
      <b/>
      <sz val="10"/>
      <color rgb="FFFF0000"/>
      <name val="Arial"/>
      <family val="2"/>
      <charset val="1"/>
    </font>
    <font>
      <b/>
      <sz val="10"/>
      <name val="Calibri"/>
      <family val="2"/>
      <scheme val="minor"/>
    </font>
    <font>
      <b/>
      <sz val="10"/>
      <color theme="0"/>
      <name val="Arial"/>
      <family val="2"/>
    </font>
  </fonts>
  <fills count="8">
    <fill>
      <patternFill patternType="none"/>
    </fill>
    <fill>
      <patternFill patternType="gray125"/>
    </fill>
    <fill>
      <patternFill patternType="solid">
        <fgColor indexed="9"/>
        <bgColor indexed="26"/>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23"/>
      </patternFill>
    </fill>
    <fill>
      <patternFill patternType="solid">
        <fgColor theme="0"/>
        <bgColor indexed="26"/>
      </patternFill>
    </fill>
    <fill>
      <patternFill patternType="solid">
        <fgColor theme="0"/>
        <bgColor indexed="64"/>
      </patternFill>
    </fill>
  </fills>
  <borders count="7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bottom/>
      <diagonal/>
    </border>
    <border>
      <left style="thin">
        <color indexed="8"/>
      </left>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8"/>
      </left>
      <right style="thin">
        <color indexed="8"/>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diagonal/>
    </border>
    <border>
      <left style="medium">
        <color indexed="64"/>
      </left>
      <right style="thin">
        <color indexed="8"/>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bottom style="hair">
        <color indexed="64"/>
      </bottom>
      <diagonal/>
    </border>
    <border>
      <left/>
      <right style="dotted">
        <color indexed="64"/>
      </right>
      <top/>
      <bottom/>
      <diagonal/>
    </border>
    <border>
      <left/>
      <right style="dotted">
        <color indexed="64"/>
      </right>
      <top style="hair">
        <color indexed="64"/>
      </top>
      <bottom/>
      <diagonal/>
    </border>
    <border>
      <left style="hair">
        <color auto="1"/>
      </left>
      <right style="hair">
        <color auto="1"/>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9" fillId="0" borderId="0"/>
    <xf numFmtId="164" fontId="1" fillId="0" borderId="0" applyFont="0" applyFill="0" applyBorder="0" applyAlignment="0" applyProtection="0"/>
  </cellStyleXfs>
  <cellXfs count="344">
    <xf numFmtId="0" fontId="0" fillId="0" borderId="0" xfId="0"/>
    <xf numFmtId="0" fontId="3" fillId="0" borderId="0" xfId="0" applyFont="1" applyAlignment="1">
      <alignment vertical="center" wrapText="1"/>
    </xf>
    <xf numFmtId="9" fontId="2" fillId="0" borderId="0" xfId="2" applyFont="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left" vertical="center" wrapText="1"/>
    </xf>
    <xf numFmtId="165"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166" fontId="3" fillId="0" borderId="0" xfId="0" applyNumberFormat="1" applyFont="1" applyAlignment="1">
      <alignment vertical="center" wrapText="1"/>
    </xf>
    <xf numFmtId="49" fontId="4" fillId="2" borderId="5"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49" fontId="4" fillId="2" borderId="6"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166" fontId="4" fillId="2" borderId="9" xfId="0" applyNumberFormat="1" applyFont="1" applyFill="1" applyBorder="1" applyAlignment="1">
      <alignment horizontal="center" vertical="center" wrapText="1"/>
    </xf>
    <xf numFmtId="0" fontId="3" fillId="0" borderId="0" xfId="0" applyFont="1" applyAlignment="1">
      <alignment horizontal="center" vertical="center" wrapText="1"/>
    </xf>
    <xf numFmtId="49" fontId="6" fillId="0" borderId="18" xfId="0" applyNumberFormat="1" applyFont="1" applyBorder="1" applyAlignment="1">
      <alignment horizontal="left" vertical="center" wrapText="1"/>
    </xf>
    <xf numFmtId="49" fontId="6" fillId="2" borderId="18"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22" xfId="0" applyNumberFormat="1" applyFont="1" applyFill="1" applyBorder="1" applyAlignment="1">
      <alignment horizontal="left" vertical="center" wrapText="1"/>
    </xf>
    <xf numFmtId="49" fontId="6" fillId="2" borderId="22" xfId="0" applyNumberFormat="1" applyFont="1" applyFill="1" applyBorder="1" applyAlignment="1">
      <alignment horizontal="center" vertical="center" wrapText="1"/>
    </xf>
    <xf numFmtId="2" fontId="6" fillId="2" borderId="23"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6" fillId="0" borderId="26" xfId="0" applyNumberFormat="1" applyFont="1" applyBorder="1" applyAlignment="1">
      <alignment horizontal="left" vertical="center" wrapText="1"/>
    </xf>
    <xf numFmtId="49" fontId="6" fillId="2" borderId="26" xfId="0" applyNumberFormat="1" applyFont="1" applyFill="1" applyBorder="1" applyAlignment="1">
      <alignment horizontal="center" vertical="center" wrapText="1"/>
    </xf>
    <xf numFmtId="2" fontId="6" fillId="2" borderId="27"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0" borderId="29" xfId="0" applyNumberFormat="1" applyFont="1" applyBorder="1" applyAlignment="1">
      <alignment horizontal="left" vertical="center" wrapText="1"/>
    </xf>
    <xf numFmtId="49" fontId="6" fillId="2" borderId="0" xfId="0" applyNumberFormat="1" applyFont="1" applyFill="1" applyAlignment="1">
      <alignment horizontal="center" vertical="center" wrapText="1"/>
    </xf>
    <xf numFmtId="2" fontId="6" fillId="2" borderId="0" xfId="0" applyNumberFormat="1" applyFont="1" applyFill="1" applyAlignment="1">
      <alignment horizontal="center" vertical="center" wrapText="1"/>
    </xf>
    <xf numFmtId="165" fontId="0" fillId="0" borderId="0" xfId="1" applyFont="1" applyBorder="1" applyAlignment="1">
      <alignment vertical="center" wrapText="1"/>
    </xf>
    <xf numFmtId="49" fontId="6" fillId="2" borderId="31" xfId="0" applyNumberFormat="1" applyFont="1" applyFill="1" applyBorder="1" applyAlignment="1">
      <alignment horizontal="center" vertical="center" wrapText="1"/>
    </xf>
    <xf numFmtId="49" fontId="7" fillId="0" borderId="32" xfId="0" applyNumberFormat="1" applyFont="1" applyBorder="1" applyAlignment="1">
      <alignment vertical="center" wrapText="1"/>
    </xf>
    <xf numFmtId="49" fontId="5" fillId="0" borderId="33" xfId="0" applyNumberFormat="1" applyFont="1" applyBorder="1" applyAlignment="1">
      <alignment vertical="center" wrapText="1"/>
    </xf>
    <xf numFmtId="166" fontId="4" fillId="0" borderId="34" xfId="0" applyNumberFormat="1" applyFont="1" applyBorder="1" applyAlignment="1">
      <alignment vertical="center" wrapText="1"/>
    </xf>
    <xf numFmtId="49" fontId="6" fillId="2" borderId="35" xfId="0" applyNumberFormat="1" applyFont="1" applyFill="1" applyBorder="1" applyAlignment="1">
      <alignment horizontal="center" vertical="center" wrapText="1"/>
    </xf>
    <xf numFmtId="49" fontId="6" fillId="0" borderId="20" xfId="0" applyNumberFormat="1" applyFont="1" applyBorder="1" applyAlignment="1">
      <alignment horizontal="left" vertical="center" wrapText="1"/>
    </xf>
    <xf numFmtId="49" fontId="6" fillId="2" borderId="1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2" fontId="6" fillId="2" borderId="20"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0" fontId="0" fillId="0" borderId="20" xfId="0" applyBorder="1"/>
    <xf numFmtId="2" fontId="6" fillId="2" borderId="19" xfId="0" applyNumberFormat="1" applyFont="1" applyFill="1" applyBorder="1" applyAlignment="1">
      <alignment horizontal="center" vertical="center" wrapText="1"/>
    </xf>
    <xf numFmtId="0" fontId="6" fillId="0" borderId="20" xfId="0" applyFont="1" applyBorder="1" applyAlignment="1">
      <alignment horizontal="center" vertical="center" wrapText="1"/>
    </xf>
    <xf numFmtId="2" fontId="6" fillId="0" borderId="20" xfId="0" applyNumberFormat="1" applyFont="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0" borderId="24" xfId="0" applyNumberFormat="1" applyFont="1" applyBorder="1" applyAlignment="1">
      <alignment horizontal="left" vertical="center" wrapText="1"/>
    </xf>
    <xf numFmtId="49" fontId="6" fillId="2" borderId="38"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49" fontId="6" fillId="6" borderId="31" xfId="0" applyNumberFormat="1" applyFont="1" applyFill="1" applyBorder="1" applyAlignment="1">
      <alignment horizontal="center" vertical="center" wrapText="1"/>
    </xf>
    <xf numFmtId="49" fontId="6" fillId="0" borderId="16" xfId="0" applyNumberFormat="1" applyFont="1" applyBorder="1" applyAlignment="1">
      <alignment horizontal="left" vertical="center" wrapText="1"/>
    </xf>
    <xf numFmtId="2" fontId="6" fillId="6" borderId="16" xfId="0" applyNumberFormat="1" applyFont="1" applyFill="1" applyBorder="1" applyAlignment="1">
      <alignment horizontal="center" vertical="center" wrapText="1"/>
    </xf>
    <xf numFmtId="2" fontId="6" fillId="6" borderId="20" xfId="0" applyNumberFormat="1" applyFont="1" applyFill="1" applyBorder="1" applyAlignment="1">
      <alignment horizontal="center" vertical="center" wrapText="1"/>
    </xf>
    <xf numFmtId="9" fontId="3" fillId="0" borderId="0" xfId="2" applyFont="1" applyAlignment="1">
      <alignment vertical="center" wrapText="1"/>
    </xf>
    <xf numFmtId="9" fontId="6" fillId="6" borderId="28" xfId="2" applyFont="1" applyFill="1" applyBorder="1" applyAlignment="1">
      <alignment horizontal="center" vertical="center" wrapText="1"/>
    </xf>
    <xf numFmtId="0" fontId="0" fillId="0" borderId="40" xfId="3" applyFont="1" applyBorder="1" applyAlignment="1">
      <alignment horizontal="left" vertical="center" wrapText="1"/>
    </xf>
    <xf numFmtId="49" fontId="6" fillId="6" borderId="41" xfId="0" applyNumberFormat="1" applyFont="1" applyFill="1" applyBorder="1" applyAlignment="1">
      <alignment horizontal="center" vertical="center" wrapText="1"/>
    </xf>
    <xf numFmtId="0" fontId="6" fillId="6" borderId="41" xfId="0" applyFont="1" applyFill="1" applyBorder="1" applyAlignment="1">
      <alignment horizontal="center" vertical="center" wrapText="1"/>
    </xf>
    <xf numFmtId="9" fontId="3" fillId="0" borderId="0" xfId="2" applyFont="1"/>
    <xf numFmtId="49" fontId="6" fillId="7" borderId="16" xfId="0" applyNumberFormat="1" applyFont="1" applyFill="1" applyBorder="1" applyAlignment="1">
      <alignment horizontal="left" vertical="center" wrapText="1"/>
    </xf>
    <xf numFmtId="49" fontId="6" fillId="6" borderId="16" xfId="0" applyNumberFormat="1" applyFont="1" applyFill="1" applyBorder="1" applyAlignment="1">
      <alignment horizontal="center" vertical="center" wrapText="1"/>
    </xf>
    <xf numFmtId="2" fontId="0" fillId="6" borderId="16" xfId="0" applyNumberFormat="1" applyFill="1" applyBorder="1" applyAlignment="1">
      <alignment horizontal="center" vertical="center" wrapText="1"/>
    </xf>
    <xf numFmtId="49" fontId="6" fillId="7" borderId="20" xfId="0" applyNumberFormat="1" applyFont="1" applyFill="1" applyBorder="1" applyAlignment="1">
      <alignment horizontal="left" vertical="center" wrapText="1"/>
    </xf>
    <xf numFmtId="49" fontId="6" fillId="6" borderId="20" xfId="0" applyNumberFormat="1" applyFont="1" applyFill="1" applyBorder="1" applyAlignment="1">
      <alignment horizontal="center" vertical="center" wrapText="1"/>
    </xf>
    <xf numFmtId="2" fontId="0" fillId="6" borderId="20" xfId="0" applyNumberForma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6" fillId="7" borderId="42" xfId="0" applyNumberFormat="1" applyFont="1" applyFill="1" applyBorder="1" applyAlignment="1">
      <alignment horizontal="left" vertical="center" wrapText="1"/>
    </xf>
    <xf numFmtId="49" fontId="6" fillId="6" borderId="32" xfId="0" applyNumberFormat="1" applyFont="1" applyFill="1" applyBorder="1" applyAlignment="1">
      <alignment horizontal="center" vertical="center" wrapText="1"/>
    </xf>
    <xf numFmtId="2" fontId="0" fillId="6" borderId="0" xfId="0" applyNumberFormat="1" applyFill="1" applyAlignment="1">
      <alignment horizontal="center" vertical="center" wrapText="1"/>
    </xf>
    <xf numFmtId="0" fontId="6" fillId="6" borderId="31" xfId="2" applyNumberFormat="1" applyFont="1" applyFill="1" applyBorder="1" applyAlignment="1">
      <alignment horizontal="center" vertical="center" wrapText="1"/>
    </xf>
    <xf numFmtId="9" fontId="6" fillId="6" borderId="16" xfId="2" applyFont="1" applyFill="1" applyBorder="1" applyAlignment="1">
      <alignment horizontal="center" vertical="center" wrapText="1"/>
    </xf>
    <xf numFmtId="0" fontId="6" fillId="0" borderId="16" xfId="2" applyNumberFormat="1" applyFont="1" applyFill="1" applyBorder="1" applyAlignment="1">
      <alignment horizontal="center" vertical="center" wrapText="1"/>
    </xf>
    <xf numFmtId="9" fontId="6" fillId="6" borderId="20" xfId="2" applyFont="1" applyFill="1" applyBorder="1" applyAlignment="1">
      <alignment horizontal="center" vertical="center" wrapText="1"/>
    </xf>
    <xf numFmtId="0" fontId="6" fillId="0" borderId="20" xfId="2" applyNumberFormat="1" applyFont="1" applyFill="1" applyBorder="1" applyAlignment="1">
      <alignment horizontal="center" vertical="center" wrapText="1"/>
    </xf>
    <xf numFmtId="9" fontId="3" fillId="0" borderId="39" xfId="2" applyFont="1" applyBorder="1" applyAlignment="1">
      <alignment vertical="center" wrapText="1"/>
    </xf>
    <xf numFmtId="0" fontId="6" fillId="6" borderId="3" xfId="2" applyNumberFormat="1" applyFont="1" applyFill="1" applyBorder="1" applyAlignment="1">
      <alignment horizontal="center" vertical="center" wrapText="1"/>
    </xf>
    <xf numFmtId="49" fontId="6" fillId="7" borderId="24" xfId="0" applyNumberFormat="1" applyFont="1" applyFill="1" applyBorder="1" applyAlignment="1">
      <alignment horizontal="left" vertical="center" wrapText="1"/>
    </xf>
    <xf numFmtId="9" fontId="6" fillId="6" borderId="24" xfId="2" applyFont="1" applyFill="1" applyBorder="1" applyAlignment="1">
      <alignment horizontal="center" vertical="center" wrapText="1"/>
    </xf>
    <xf numFmtId="0" fontId="6" fillId="0" borderId="24" xfId="2" applyNumberFormat="1" applyFont="1" applyFill="1" applyBorder="1" applyAlignment="1">
      <alignment horizontal="center" vertical="center" wrapText="1"/>
    </xf>
    <xf numFmtId="49" fontId="6" fillId="6" borderId="24" xfId="0" applyNumberFormat="1" applyFont="1" applyFill="1" applyBorder="1" applyAlignment="1">
      <alignment horizontal="center" vertical="center" wrapText="1"/>
    </xf>
    <xf numFmtId="2" fontId="6" fillId="6" borderId="24" xfId="0" applyNumberFormat="1" applyFont="1" applyFill="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0" fillId="0" borderId="22" xfId="0" applyNumberFormat="1" applyBorder="1" applyAlignment="1">
      <alignment horizontal="left" vertical="center" wrapText="1"/>
    </xf>
    <xf numFmtId="49" fontId="6" fillId="0" borderId="22" xfId="0" applyNumberFormat="1" applyFont="1" applyBorder="1" applyAlignment="1">
      <alignment horizontal="center" vertical="center" wrapText="1"/>
    </xf>
    <xf numFmtId="2" fontId="6" fillId="0" borderId="23" xfId="0" applyNumberFormat="1" applyFont="1" applyBorder="1" applyAlignment="1">
      <alignment horizontal="center" vertical="center" wrapText="1"/>
    </xf>
    <xf numFmtId="49" fontId="0" fillId="6" borderId="31" xfId="0" applyNumberFormat="1" applyFill="1" applyBorder="1" applyAlignment="1">
      <alignment horizontal="center" vertical="center" wrapText="1"/>
    </xf>
    <xf numFmtId="0" fontId="0" fillId="0" borderId="16" xfId="0" applyBorder="1" applyAlignment="1">
      <alignment horizontal="justify"/>
    </xf>
    <xf numFmtId="49" fontId="0" fillId="2" borderId="16" xfId="0" applyNumberFormat="1" applyFill="1" applyBorder="1" applyAlignment="1">
      <alignment horizontal="center" vertical="center" wrapText="1"/>
    </xf>
    <xf numFmtId="2" fontId="0" fillId="2" borderId="16" xfId="0" applyNumberFormat="1" applyFill="1" applyBorder="1" applyAlignment="1">
      <alignment horizontal="center" vertical="center" wrapText="1"/>
    </xf>
    <xf numFmtId="0" fontId="10" fillId="0" borderId="0" xfId="0" applyFont="1" applyAlignment="1">
      <alignment vertical="center" wrapText="1"/>
    </xf>
    <xf numFmtId="0" fontId="10" fillId="0" borderId="0" xfId="0" applyFont="1"/>
    <xf numFmtId="0" fontId="0" fillId="0" borderId="20" xfId="0" applyBorder="1" applyAlignment="1">
      <alignment horizontal="justify"/>
    </xf>
    <xf numFmtId="49" fontId="6" fillId="2" borderId="24" xfId="0" applyNumberFormat="1" applyFont="1" applyFill="1" applyBorder="1" applyAlignment="1">
      <alignment horizontal="center" vertical="center" wrapText="1"/>
    </xf>
    <xf numFmtId="2" fontId="6" fillId="2" borderId="24" xfId="0" applyNumberFormat="1" applyFont="1" applyFill="1" applyBorder="1" applyAlignment="1">
      <alignment horizontal="center" vertical="center" wrapText="1"/>
    </xf>
    <xf numFmtId="0" fontId="0" fillId="0" borderId="20" xfId="0" applyBorder="1" applyAlignment="1">
      <alignment horizontal="left" vertical="center" wrapText="1"/>
    </xf>
    <xf numFmtId="0" fontId="0" fillId="0" borderId="20" xfId="0" applyBorder="1" applyAlignment="1">
      <alignment horizontal="center" vertical="center" wrapText="1"/>
    </xf>
    <xf numFmtId="2" fontId="0" fillId="0" borderId="20" xfId="0" applyNumberFormat="1" applyBorder="1" applyAlignment="1">
      <alignment horizontal="center" vertical="center" wrapText="1"/>
    </xf>
    <xf numFmtId="49" fontId="0" fillId="0" borderId="37" xfId="0" applyNumberFormat="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horizontal="center" vertical="center" wrapText="1"/>
    </xf>
    <xf numFmtId="2" fontId="0" fillId="0" borderId="24" xfId="0" applyNumberFormat="1" applyBorder="1" applyAlignment="1">
      <alignment horizontal="center" vertical="center" wrapText="1"/>
    </xf>
    <xf numFmtId="49" fontId="6" fillId="6" borderId="46" xfId="0" applyNumberFormat="1" applyFont="1" applyFill="1" applyBorder="1" applyAlignment="1">
      <alignment horizontal="center" vertical="center" wrapText="1"/>
    </xf>
    <xf numFmtId="0" fontId="0" fillId="0" borderId="16" xfId="0" applyBorder="1" applyAlignment="1">
      <alignment horizontal="justify" vertical="center"/>
    </xf>
    <xf numFmtId="2" fontId="6" fillId="2" borderId="16" xfId="0" applyNumberFormat="1" applyFont="1" applyFill="1" applyBorder="1" applyAlignment="1">
      <alignment horizontal="center" vertical="center" wrapText="1"/>
    </xf>
    <xf numFmtId="49" fontId="6" fillId="0" borderId="46" xfId="0" applyNumberFormat="1" applyFont="1" applyBorder="1" applyAlignment="1">
      <alignment horizontal="center" vertical="center" wrapText="1"/>
    </xf>
    <xf numFmtId="49" fontId="6" fillId="6" borderId="47" xfId="0" applyNumberFormat="1" applyFont="1" applyFill="1" applyBorder="1" applyAlignment="1">
      <alignment horizontal="center" vertical="center" wrapText="1"/>
    </xf>
    <xf numFmtId="0" fontId="0" fillId="0" borderId="42" xfId="0" applyBorder="1" applyAlignment="1">
      <alignment horizontal="justify"/>
    </xf>
    <xf numFmtId="49" fontId="6" fillId="6" borderId="37" xfId="0" applyNumberFormat="1" applyFont="1" applyFill="1" applyBorder="1" applyAlignment="1">
      <alignment horizontal="center" vertical="center" wrapText="1"/>
    </xf>
    <xf numFmtId="49" fontId="6" fillId="6" borderId="48" xfId="0" applyNumberFormat="1" applyFont="1" applyFill="1" applyBorder="1" applyAlignment="1">
      <alignment horizontal="center" vertical="center" wrapText="1"/>
    </xf>
    <xf numFmtId="49" fontId="6" fillId="7" borderId="49" xfId="0" applyNumberFormat="1" applyFont="1" applyFill="1" applyBorder="1" applyAlignment="1">
      <alignment horizontal="left" vertical="center" wrapText="1"/>
    </xf>
    <xf numFmtId="49" fontId="6" fillId="6" borderId="49" xfId="0" applyNumberFormat="1" applyFont="1" applyFill="1" applyBorder="1" applyAlignment="1">
      <alignment horizontal="center" vertical="center" wrapText="1"/>
    </xf>
    <xf numFmtId="2" fontId="0" fillId="0" borderId="49" xfId="0" applyNumberFormat="1" applyBorder="1" applyAlignment="1">
      <alignment horizontal="center" vertical="center" wrapText="1"/>
    </xf>
    <xf numFmtId="49" fontId="6" fillId="6" borderId="25" xfId="0" applyNumberFormat="1" applyFont="1" applyFill="1" applyBorder="1" applyAlignment="1">
      <alignment horizontal="center" vertical="center" wrapText="1"/>
    </xf>
    <xf numFmtId="2" fontId="0" fillId="0" borderId="16" xfId="0" applyNumberFormat="1" applyBorder="1" applyAlignment="1">
      <alignment horizontal="center" vertical="center" wrapText="1"/>
    </xf>
    <xf numFmtId="49" fontId="6" fillId="6" borderId="17" xfId="0" applyNumberFormat="1" applyFont="1" applyFill="1" applyBorder="1" applyAlignment="1">
      <alignment horizontal="center" vertical="center" wrapText="1"/>
    </xf>
    <xf numFmtId="49" fontId="6" fillId="7" borderId="0" xfId="0" applyNumberFormat="1" applyFont="1" applyFill="1" applyAlignment="1">
      <alignment horizontal="left" vertical="center" wrapText="1"/>
    </xf>
    <xf numFmtId="49" fontId="0" fillId="7" borderId="24" xfId="0" applyNumberFormat="1" applyFill="1" applyBorder="1" applyAlignment="1">
      <alignment horizontal="left" vertical="center" wrapText="1"/>
    </xf>
    <xf numFmtId="49" fontId="6" fillId="6" borderId="21" xfId="0" applyNumberFormat="1" applyFont="1" applyFill="1" applyBorder="1" applyAlignment="1">
      <alignment horizontal="center" vertical="center" wrapText="1"/>
    </xf>
    <xf numFmtId="49" fontId="6" fillId="7" borderId="23" xfId="0" applyNumberFormat="1" applyFont="1" applyFill="1" applyBorder="1" applyAlignment="1">
      <alignment horizontal="left" vertical="center" wrapText="1"/>
    </xf>
    <xf numFmtId="49" fontId="0" fillId="2" borderId="17" xfId="0" applyNumberFormat="1" applyFill="1" applyBorder="1" applyAlignment="1">
      <alignment horizontal="center" vertical="center" wrapText="1"/>
    </xf>
    <xf numFmtId="49" fontId="0" fillId="0" borderId="20" xfId="0" applyNumberFormat="1" applyBorder="1" applyAlignment="1">
      <alignment horizontal="center" vertical="center" wrapText="1"/>
    </xf>
    <xf numFmtId="49" fontId="0" fillId="0" borderId="24" xfId="0" applyNumberFormat="1" applyBorder="1" applyAlignment="1">
      <alignment horizontal="center" vertical="center" wrapText="1"/>
    </xf>
    <xf numFmtId="49" fontId="0" fillId="2" borderId="35" xfId="0" applyNumberFormat="1" applyFill="1" applyBorder="1" applyAlignment="1">
      <alignment horizontal="center" vertical="center" wrapText="1"/>
    </xf>
    <xf numFmtId="49" fontId="6" fillId="0" borderId="20" xfId="0" applyNumberFormat="1" applyFont="1" applyBorder="1" applyAlignment="1">
      <alignment vertical="center" wrapText="1"/>
    </xf>
    <xf numFmtId="49" fontId="0" fillId="2" borderId="37"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2" fontId="0" fillId="2" borderId="24" xfId="0" applyNumberFormat="1" applyFill="1" applyBorder="1" applyAlignment="1">
      <alignment horizontal="center" vertical="center" wrapText="1"/>
    </xf>
    <xf numFmtId="49" fontId="0" fillId="2" borderId="50" xfId="0" applyNumberFormat="1" applyFill="1" applyBorder="1" applyAlignment="1">
      <alignment horizontal="center" vertical="center" wrapText="1"/>
    </xf>
    <xf numFmtId="2" fontId="0" fillId="2" borderId="19" xfId="0" applyNumberFormat="1" applyFill="1" applyBorder="1" applyAlignment="1">
      <alignment horizontal="center" vertical="center" wrapText="1"/>
    </xf>
    <xf numFmtId="49" fontId="0" fillId="2" borderId="51" xfId="0" applyNumberFormat="1" applyFill="1" applyBorder="1" applyAlignment="1">
      <alignment horizontal="center" vertical="center" wrapText="1"/>
    </xf>
    <xf numFmtId="2" fontId="0" fillId="2" borderId="23" xfId="0" applyNumberFormat="1" applyFill="1" applyBorder="1" applyAlignment="1">
      <alignment horizontal="center" vertical="center" wrapText="1"/>
    </xf>
    <xf numFmtId="49" fontId="0" fillId="2" borderId="20" xfId="0" applyNumberFormat="1" applyFill="1" applyBorder="1" applyAlignment="1">
      <alignment horizontal="center" vertical="center" wrapText="1"/>
    </xf>
    <xf numFmtId="2" fontId="0" fillId="2" borderId="20"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49" fontId="6" fillId="0" borderId="42" xfId="0" applyNumberFormat="1" applyFont="1" applyBorder="1" applyAlignment="1">
      <alignment horizontal="left" vertical="center" wrapText="1"/>
    </xf>
    <xf numFmtId="49" fontId="0" fillId="2" borderId="32" xfId="0" applyNumberFormat="1" applyFill="1" applyBorder="1" applyAlignment="1">
      <alignment horizontal="center" vertical="center" wrapText="1"/>
    </xf>
    <xf numFmtId="2" fontId="0" fillId="2" borderId="0" xfId="0" applyNumberFormat="1" applyFill="1" applyAlignment="1">
      <alignment horizontal="center" vertical="center" wrapText="1"/>
    </xf>
    <xf numFmtId="49" fontId="0" fillId="2" borderId="25" xfId="0" applyNumberFormat="1" applyFill="1" applyBorder="1" applyAlignment="1">
      <alignment horizontal="center" vertical="center" wrapText="1"/>
    </xf>
    <xf numFmtId="49" fontId="0" fillId="0" borderId="26" xfId="0" applyNumberFormat="1" applyBorder="1" applyAlignment="1">
      <alignment horizontal="left" vertical="center" wrapText="1"/>
    </xf>
    <xf numFmtId="49" fontId="0" fillId="2" borderId="26" xfId="0" applyNumberFormat="1" applyFill="1" applyBorder="1" applyAlignment="1">
      <alignment horizontal="center" vertical="center" wrapText="1"/>
    </xf>
    <xf numFmtId="2" fontId="0" fillId="2" borderId="27" xfId="0" applyNumberFormat="1" applyFill="1" applyBorder="1" applyAlignment="1">
      <alignment horizontal="center" vertical="center" wrapText="1"/>
    </xf>
    <xf numFmtId="49" fontId="0" fillId="0" borderId="18" xfId="0" applyNumberFormat="1" applyBorder="1" applyAlignment="1">
      <alignment horizontal="left" vertical="center" wrapText="1"/>
    </xf>
    <xf numFmtId="49" fontId="0" fillId="2" borderId="18" xfId="0" applyNumberFormat="1" applyFill="1" applyBorder="1" applyAlignment="1">
      <alignment horizontal="center" vertical="center" wrapText="1"/>
    </xf>
    <xf numFmtId="49" fontId="0" fillId="2" borderId="21" xfId="0" applyNumberFormat="1" applyFill="1" applyBorder="1" applyAlignment="1">
      <alignment horizontal="center" vertical="center" wrapText="1"/>
    </xf>
    <xf numFmtId="49" fontId="0" fillId="2" borderId="22" xfId="0" applyNumberFormat="1" applyFill="1" applyBorder="1" applyAlignment="1">
      <alignment horizontal="center" vertical="center" wrapText="1"/>
    </xf>
    <xf numFmtId="49" fontId="0" fillId="2" borderId="41" xfId="0" applyNumberFormat="1" applyFill="1" applyBorder="1" applyAlignment="1">
      <alignment horizontal="left" vertical="center" wrapText="1"/>
    </xf>
    <xf numFmtId="49" fontId="0" fillId="7" borderId="42" xfId="0" applyNumberFormat="1" applyFill="1" applyBorder="1" applyAlignment="1">
      <alignment horizontal="left" vertical="center" wrapText="1"/>
    </xf>
    <xf numFmtId="49" fontId="6" fillId="6" borderId="35" xfId="0" applyNumberFormat="1" applyFont="1" applyFill="1" applyBorder="1" applyAlignment="1">
      <alignment horizontal="center" vertical="center" wrapText="1"/>
    </xf>
    <xf numFmtId="49" fontId="6" fillId="2" borderId="52" xfId="0" applyNumberFormat="1" applyFont="1" applyFill="1" applyBorder="1" applyAlignment="1">
      <alignment horizontal="center" vertical="center" wrapText="1"/>
    </xf>
    <xf numFmtId="2" fontId="6" fillId="2" borderId="29" xfId="0" applyNumberFormat="1" applyFont="1" applyFill="1" applyBorder="1" applyAlignment="1">
      <alignment horizontal="center" vertical="center" wrapText="1"/>
    </xf>
    <xf numFmtId="49" fontId="6" fillId="2" borderId="5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11" fillId="2" borderId="22" xfId="0" applyNumberFormat="1" applyFont="1" applyFill="1" applyBorder="1" applyAlignment="1">
      <alignment horizontal="left" vertical="center" wrapText="1"/>
    </xf>
    <xf numFmtId="49" fontId="11" fillId="2" borderId="22" xfId="0" applyNumberFormat="1" applyFont="1" applyFill="1" applyBorder="1" applyAlignment="1">
      <alignment horizontal="center" vertical="center" wrapText="1"/>
    </xf>
    <xf numFmtId="2" fontId="11" fillId="2" borderId="23" xfId="0" applyNumberFormat="1" applyFont="1" applyFill="1" applyBorder="1" applyAlignment="1">
      <alignment horizontal="center" vertical="center" wrapText="1"/>
    </xf>
    <xf numFmtId="0" fontId="3" fillId="0" borderId="12" xfId="0" applyFont="1" applyBorder="1" applyAlignment="1">
      <alignment vertical="center" wrapText="1"/>
    </xf>
    <xf numFmtId="165" fontId="13" fillId="0" borderId="0" xfId="1" applyFont="1" applyAlignment="1">
      <alignment vertical="center" wrapText="1"/>
    </xf>
    <xf numFmtId="0" fontId="4" fillId="0" borderId="0" xfId="0" applyFont="1" applyAlignment="1">
      <alignment horizontal="left" vertical="center" wrapText="1"/>
    </xf>
    <xf numFmtId="2"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167" fontId="4" fillId="0" borderId="0" xfId="0" applyNumberFormat="1" applyFont="1" applyAlignment="1">
      <alignment vertical="center"/>
    </xf>
    <xf numFmtId="0" fontId="4" fillId="0" borderId="53" xfId="0" applyFont="1" applyBorder="1" applyAlignment="1">
      <alignment horizontal="right" vertical="center"/>
    </xf>
    <xf numFmtId="0" fontId="4" fillId="0" borderId="12"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49" fontId="1" fillId="0" borderId="53" xfId="0" applyNumberFormat="1" applyFont="1" applyBorder="1" applyAlignment="1">
      <alignment horizontal="left" vertical="center"/>
    </xf>
    <xf numFmtId="0" fontId="1" fillId="0" borderId="54" xfId="0" applyFont="1" applyBorder="1" applyAlignment="1">
      <alignment horizontal="left" vertical="center" wrapText="1"/>
    </xf>
    <xf numFmtId="0" fontId="4" fillId="0" borderId="40" xfId="0" applyFont="1" applyBorder="1" applyAlignment="1">
      <alignment horizontal="center" vertical="center"/>
    </xf>
    <xf numFmtId="0" fontId="4" fillId="0" borderId="56" xfId="0" applyFont="1" applyBorder="1" applyAlignment="1">
      <alignment horizontal="center" vertical="center"/>
    </xf>
    <xf numFmtId="0" fontId="1" fillId="0" borderId="57" xfId="0" applyFont="1" applyBorder="1" applyAlignment="1">
      <alignment horizontal="left" vertical="center" wrapText="1"/>
    </xf>
    <xf numFmtId="0" fontId="4" fillId="0" borderId="58" xfId="0" applyFont="1" applyBorder="1" applyAlignment="1">
      <alignment horizontal="center" vertical="center"/>
    </xf>
    <xf numFmtId="0" fontId="1" fillId="0" borderId="53" xfId="0" applyFont="1" applyBorder="1" applyAlignment="1">
      <alignment horizontal="left" vertical="center"/>
    </xf>
    <xf numFmtId="0" fontId="1" fillId="0" borderId="60"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167" fontId="1" fillId="0" borderId="0" xfId="0" applyNumberFormat="1" applyFont="1" applyAlignment="1">
      <alignment horizontal="center" vertical="center"/>
    </xf>
    <xf numFmtId="2" fontId="4" fillId="0" borderId="0" xfId="0" applyNumberFormat="1" applyFont="1" applyAlignment="1">
      <alignment horizontal="center" vertical="center"/>
    </xf>
    <xf numFmtId="2" fontId="4" fillId="0" borderId="11" xfId="0" applyNumberFormat="1" applyFont="1" applyBorder="1" applyAlignment="1">
      <alignment horizontal="center" vertical="center"/>
    </xf>
    <xf numFmtId="10" fontId="4" fillId="0" borderId="0" xfId="0" applyNumberFormat="1" applyFont="1" applyAlignment="1">
      <alignment horizontal="center" vertical="center"/>
    </xf>
    <xf numFmtId="0" fontId="1" fillId="0" borderId="61" xfId="0" applyFont="1" applyBorder="1" applyAlignment="1">
      <alignment horizontal="center" vertical="center" wrapText="1"/>
    </xf>
    <xf numFmtId="0" fontId="1" fillId="0" borderId="62" xfId="0" applyFont="1" applyBorder="1" applyAlignment="1">
      <alignment horizontal="left" vertical="center" wrapText="1"/>
    </xf>
    <xf numFmtId="0" fontId="1" fillId="0" borderId="62" xfId="0" applyFont="1" applyBorder="1" applyAlignment="1">
      <alignment horizontal="center" vertical="center" wrapText="1"/>
    </xf>
    <xf numFmtId="2" fontId="1" fillId="0" borderId="62" xfId="0" applyNumberFormat="1" applyFont="1" applyBorder="1" applyAlignment="1" applyProtection="1">
      <alignment horizontal="center" vertical="center" wrapText="1"/>
      <protection locked="0"/>
    </xf>
    <xf numFmtId="167" fontId="1" fillId="0" borderId="62" xfId="0" applyNumberFormat="1" applyFont="1" applyBorder="1" applyAlignment="1">
      <alignment horizontal="center" vertical="center" wrapText="1"/>
    </xf>
    <xf numFmtId="0" fontId="4" fillId="0" borderId="63" xfId="0" applyFont="1" applyBorder="1" applyAlignment="1">
      <alignment horizontal="left" vertical="center" wrapText="1"/>
    </xf>
    <xf numFmtId="0" fontId="1" fillId="0" borderId="64" xfId="0" applyFont="1" applyBorder="1" applyAlignment="1">
      <alignment horizontal="left" vertical="center" wrapText="1"/>
    </xf>
    <xf numFmtId="0" fontId="1" fillId="0" borderId="64" xfId="0" applyFont="1" applyBorder="1" applyAlignment="1">
      <alignment horizontal="center" vertical="center" wrapText="1"/>
    </xf>
    <xf numFmtId="2" fontId="1" fillId="0" borderId="65" xfId="0" applyNumberFormat="1" applyFont="1" applyBorder="1" applyAlignment="1" applyProtection="1">
      <alignment horizontal="center" vertical="center" wrapText="1"/>
      <protection locked="0"/>
    </xf>
    <xf numFmtId="167" fontId="1" fillId="0" borderId="64" xfId="0" applyNumberFormat="1" applyFont="1" applyBorder="1" applyAlignment="1">
      <alignment horizontal="center" vertical="center" wrapText="1"/>
    </xf>
    <xf numFmtId="0" fontId="4" fillId="0" borderId="12" xfId="0" applyFont="1" applyBorder="1" applyAlignment="1">
      <alignment horizontal="left" vertical="center"/>
    </xf>
    <xf numFmtId="0" fontId="1" fillId="0" borderId="14" xfId="0" applyFont="1" applyBorder="1" applyAlignment="1">
      <alignment horizontal="left" vertical="center"/>
    </xf>
    <xf numFmtId="49" fontId="1" fillId="0" borderId="0" xfId="0" applyNumberFormat="1" applyFont="1" applyAlignment="1">
      <alignment horizontal="left" vertical="center"/>
    </xf>
    <xf numFmtId="49" fontId="1" fillId="0" borderId="1" xfId="0" applyNumberFormat="1" applyFont="1" applyBorder="1" applyAlignment="1">
      <alignment horizontal="left" vertical="center"/>
    </xf>
    <xf numFmtId="165" fontId="0" fillId="0" borderId="39" xfId="1" applyFont="1" applyBorder="1" applyAlignment="1">
      <alignment vertical="center" wrapText="1"/>
    </xf>
    <xf numFmtId="165" fontId="0" fillId="0" borderId="36" xfId="1" applyFont="1" applyBorder="1" applyAlignment="1">
      <alignment vertical="center" wrapText="1"/>
    </xf>
    <xf numFmtId="165" fontId="0" fillId="0" borderId="66" xfId="1" applyFont="1" applyBorder="1" applyAlignment="1">
      <alignment vertical="center" wrapText="1"/>
    </xf>
    <xf numFmtId="166" fontId="4" fillId="0" borderId="33" xfId="0" applyNumberFormat="1" applyFont="1" applyBorder="1" applyAlignment="1">
      <alignment vertical="center" wrapText="1"/>
    </xf>
    <xf numFmtId="165" fontId="0" fillId="0" borderId="32" xfId="1" applyFont="1" applyBorder="1" applyAlignment="1">
      <alignment vertical="center" wrapText="1"/>
    </xf>
    <xf numFmtId="166" fontId="0" fillId="0" borderId="36" xfId="0" applyNumberFormat="1" applyBorder="1" applyAlignment="1">
      <alignment vertical="center" wrapText="1"/>
    </xf>
    <xf numFmtId="166" fontId="0" fillId="0" borderId="32" xfId="1" applyNumberFormat="1" applyFont="1" applyBorder="1" applyAlignment="1">
      <alignment vertical="center" wrapText="1"/>
    </xf>
    <xf numFmtId="166" fontId="0" fillId="7" borderId="36" xfId="1" applyNumberFormat="1" applyFont="1" applyFill="1" applyBorder="1" applyAlignment="1">
      <alignment vertical="center" wrapText="1"/>
    </xf>
    <xf numFmtId="165" fontId="0" fillId="0" borderId="30" xfId="1" applyFont="1" applyBorder="1" applyAlignment="1">
      <alignment vertical="center" wrapText="1"/>
    </xf>
    <xf numFmtId="166" fontId="0" fillId="0" borderId="36" xfId="1" applyNumberFormat="1" applyFont="1" applyBorder="1" applyAlignment="1">
      <alignment vertical="center" wrapText="1"/>
    </xf>
    <xf numFmtId="166" fontId="11" fillId="0" borderId="36" xfId="1" applyNumberFormat="1" applyFont="1" applyBorder="1" applyAlignment="1">
      <alignment vertical="center" wrapText="1"/>
    </xf>
    <xf numFmtId="0" fontId="4" fillId="0" borderId="67" xfId="0" applyFont="1" applyBorder="1" applyAlignment="1">
      <alignment horizontal="center" vertical="center" wrapText="1"/>
    </xf>
    <xf numFmtId="10" fontId="0" fillId="0" borderId="0" xfId="0" applyNumberFormat="1" applyAlignment="1">
      <alignment horizontal="center" vertical="center"/>
    </xf>
    <xf numFmtId="49" fontId="5" fillId="3" borderId="43" xfId="0" applyNumberFormat="1" applyFont="1" applyFill="1" applyBorder="1" applyAlignment="1">
      <alignment horizontal="center" vertical="center" wrapText="1"/>
    </xf>
    <xf numFmtId="49" fontId="5" fillId="4" borderId="45" xfId="0" applyNumberFormat="1" applyFont="1" applyFill="1" applyBorder="1" applyAlignment="1">
      <alignment vertical="center" wrapText="1"/>
    </xf>
    <xf numFmtId="49" fontId="5" fillId="4" borderId="14" xfId="0" applyNumberFormat="1" applyFont="1" applyFill="1" applyBorder="1" applyAlignment="1">
      <alignment vertical="center" wrapText="1"/>
    </xf>
    <xf numFmtId="166" fontId="4" fillId="5" borderId="14" xfId="0" applyNumberFormat="1" applyFont="1" applyFill="1" applyBorder="1" applyAlignment="1">
      <alignment vertical="center" wrapText="1"/>
    </xf>
    <xf numFmtId="49" fontId="5" fillId="0" borderId="31" xfId="0" applyNumberFormat="1" applyFont="1" applyBorder="1" applyAlignment="1">
      <alignment horizontal="center" vertical="center" wrapText="1"/>
    </xf>
    <xf numFmtId="49" fontId="5" fillId="0" borderId="66" xfId="0" applyNumberFormat="1" applyFont="1" applyBorder="1" applyAlignment="1">
      <alignment vertical="center" wrapText="1"/>
    </xf>
    <xf numFmtId="49" fontId="5" fillId="0" borderId="20" xfId="0" applyNumberFormat="1" applyFont="1" applyBorder="1" applyAlignment="1">
      <alignment horizontal="center" vertical="center" wrapText="1"/>
    </xf>
    <xf numFmtId="49" fontId="5" fillId="0" borderId="20" xfId="0" applyNumberFormat="1" applyFont="1" applyBorder="1" applyAlignment="1">
      <alignment vertical="center" wrapText="1"/>
    </xf>
    <xf numFmtId="166" fontId="4" fillId="0" borderId="20" xfId="0" applyNumberFormat="1" applyFont="1" applyBorder="1" applyAlignment="1">
      <alignment vertical="center" wrapText="1"/>
    </xf>
    <xf numFmtId="49" fontId="0" fillId="0" borderId="16" xfId="0" applyNumberFormat="1" applyBorder="1" applyAlignment="1">
      <alignment horizontal="center" vertical="center" wrapText="1"/>
    </xf>
    <xf numFmtId="0" fontId="3" fillId="0" borderId="20" xfId="0" applyFont="1" applyBorder="1" applyAlignment="1">
      <alignment horizontal="left" vertical="center" wrapText="1"/>
    </xf>
    <xf numFmtId="49" fontId="5" fillId="0" borderId="16" xfId="0" applyNumberFormat="1" applyFont="1" applyBorder="1" applyAlignment="1">
      <alignment horizontal="center" vertical="center" wrapText="1"/>
    </xf>
    <xf numFmtId="49" fontId="5" fillId="0" borderId="16" xfId="0" applyNumberFormat="1" applyFont="1" applyBorder="1" applyAlignment="1">
      <alignment vertical="center" wrapText="1"/>
    </xf>
    <xf numFmtId="166" fontId="4" fillId="0" borderId="16" xfId="0" applyNumberFormat="1" applyFont="1" applyBorder="1" applyAlignment="1">
      <alignment vertical="center" wrapText="1"/>
    </xf>
    <xf numFmtId="165" fontId="4" fillId="4" borderId="13" xfId="0" applyNumberFormat="1" applyFont="1" applyFill="1" applyBorder="1" applyAlignment="1">
      <alignment horizontal="left" vertical="center" wrapText="1"/>
    </xf>
    <xf numFmtId="49" fontId="5" fillId="0" borderId="35" xfId="0" applyNumberFormat="1" applyFont="1" applyBorder="1" applyAlignment="1">
      <alignment horizontal="center" vertical="center" wrapText="1"/>
    </xf>
    <xf numFmtId="49" fontId="5" fillId="0" borderId="39" xfId="0" applyNumberFormat="1" applyFont="1" applyBorder="1" applyAlignment="1">
      <alignment vertical="center" wrapText="1"/>
    </xf>
    <xf numFmtId="49" fontId="5" fillId="0" borderId="34" xfId="0" applyNumberFormat="1" applyFont="1" applyBorder="1" applyAlignment="1">
      <alignment vertical="center" wrapText="1"/>
    </xf>
    <xf numFmtId="49" fontId="0" fillId="0" borderId="17" xfId="0" applyNumberFormat="1" applyBorder="1" applyAlignment="1">
      <alignment horizontal="center" vertical="center" wrapText="1"/>
    </xf>
    <xf numFmtId="165" fontId="0" fillId="0" borderId="39" xfId="1" applyFont="1" applyFill="1" applyBorder="1" applyAlignment="1">
      <alignment vertical="center" wrapText="1"/>
    </xf>
    <xf numFmtId="166" fontId="0" fillId="0" borderId="32" xfId="1" applyNumberFormat="1" applyFont="1" applyFill="1" applyBorder="1" applyAlignment="1">
      <alignment vertical="center" wrapText="1"/>
    </xf>
    <xf numFmtId="49" fontId="0" fillId="0" borderId="50" xfId="0" applyNumberFormat="1" applyBorder="1" applyAlignment="1">
      <alignment horizontal="center" vertical="center" wrapText="1"/>
    </xf>
    <xf numFmtId="2" fontId="0" fillId="0" borderId="19" xfId="0" applyNumberFormat="1" applyBorder="1" applyAlignment="1">
      <alignment horizontal="center" vertical="center" wrapText="1"/>
    </xf>
    <xf numFmtId="0" fontId="0" fillId="4" borderId="43" xfId="0" applyFill="1" applyBorder="1" applyAlignment="1">
      <alignment vertical="center" wrapText="1"/>
    </xf>
    <xf numFmtId="0" fontId="12" fillId="4" borderId="44" xfId="0" applyFont="1" applyFill="1" applyBorder="1" applyAlignment="1">
      <alignment vertical="center" wrapText="1"/>
    </xf>
    <xf numFmtId="165" fontId="4" fillId="4" borderId="13" xfId="1" applyFont="1" applyFill="1" applyBorder="1" applyAlignment="1">
      <alignment vertical="center" wrapText="1"/>
    </xf>
    <xf numFmtId="0" fontId="4" fillId="4" borderId="12" xfId="0" applyFont="1" applyFill="1" applyBorder="1" applyAlignment="1">
      <alignment vertical="center" wrapText="1"/>
    </xf>
    <xf numFmtId="0" fontId="4" fillId="4" borderId="14" xfId="0" applyFont="1" applyFill="1" applyBorder="1" applyAlignment="1">
      <alignment vertical="center" wrapText="1"/>
    </xf>
    <xf numFmtId="167" fontId="4" fillId="4" borderId="11" xfId="0" applyNumberFormat="1" applyFont="1" applyFill="1" applyBorder="1" applyAlignment="1">
      <alignment horizontal="center" vertical="center"/>
    </xf>
    <xf numFmtId="49" fontId="4" fillId="4" borderId="12"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168" fontId="4" fillId="0" borderId="55" xfId="0" applyNumberFormat="1" applyFont="1" applyBorder="1" applyAlignment="1">
      <alignment horizontal="center" vertical="center"/>
    </xf>
    <xf numFmtId="168" fontId="4" fillId="0" borderId="69" xfId="0" applyNumberFormat="1" applyFont="1" applyBorder="1" applyAlignment="1">
      <alignment horizontal="center" vertical="center"/>
    </xf>
    <xf numFmtId="168" fontId="4" fillId="0" borderId="59" xfId="0" applyNumberFormat="1" applyFont="1" applyBorder="1" applyAlignment="1">
      <alignment horizontal="center" vertical="center"/>
    </xf>
    <xf numFmtId="167" fontId="4" fillId="0" borderId="15" xfId="4" applyNumberFormat="1" applyFont="1" applyFill="1" applyBorder="1" applyAlignment="1">
      <alignment horizontal="center" vertical="center"/>
    </xf>
    <xf numFmtId="164" fontId="4" fillId="0" borderId="15" xfId="4" applyFont="1" applyFill="1" applyBorder="1" applyAlignment="1">
      <alignment horizontal="center" vertical="center"/>
    </xf>
    <xf numFmtId="164" fontId="1" fillId="0" borderId="70" xfId="4" applyFont="1" applyFill="1" applyBorder="1" applyAlignment="1">
      <alignment horizontal="center" vertical="center"/>
    </xf>
    <xf numFmtId="164" fontId="1" fillId="0" borderId="71" xfId="4" applyFont="1" applyFill="1" applyBorder="1" applyAlignment="1">
      <alignment horizontal="center" vertical="center"/>
    </xf>
    <xf numFmtId="0" fontId="1" fillId="0" borderId="12" xfId="0" applyFont="1" applyBorder="1" applyAlignment="1">
      <alignment vertical="center"/>
    </xf>
    <xf numFmtId="0" fontId="1" fillId="0" borderId="44" xfId="0" applyFont="1" applyBorder="1" applyAlignment="1">
      <alignment horizontal="center" vertical="center"/>
    </xf>
    <xf numFmtId="167" fontId="4" fillId="0" borderId="44" xfId="4" applyNumberFormat="1" applyFont="1" applyFill="1" applyBorder="1" applyAlignment="1">
      <alignment horizontal="center" vertical="center"/>
    </xf>
    <xf numFmtId="0" fontId="0" fillId="0" borderId="60" xfId="0" applyBorder="1" applyAlignment="1">
      <alignment horizontal="left" vertical="center" wrapText="1"/>
    </xf>
    <xf numFmtId="164" fontId="1" fillId="0" borderId="42" xfId="4" applyFont="1" applyFill="1" applyBorder="1" applyAlignment="1">
      <alignment vertical="center"/>
    </xf>
    <xf numFmtId="164" fontId="1" fillId="0" borderId="16" xfId="4" applyFont="1" applyFill="1" applyBorder="1" applyAlignment="1">
      <alignment horizontal="center" vertical="center"/>
    </xf>
    <xf numFmtId="164" fontId="4" fillId="0" borderId="44" xfId="4" applyFont="1" applyFill="1" applyBorder="1" applyAlignment="1">
      <alignment horizontal="center" vertical="center"/>
    </xf>
    <xf numFmtId="164" fontId="1" fillId="0" borderId="24" xfId="4" applyFont="1" applyFill="1" applyBorder="1" applyAlignment="1">
      <alignment horizontal="center" vertical="center"/>
    </xf>
    <xf numFmtId="164" fontId="1" fillId="0" borderId="42" xfId="4" applyFont="1" applyFill="1" applyBorder="1" applyAlignment="1">
      <alignment horizontal="center" vertical="center"/>
    </xf>
    <xf numFmtId="164" fontId="1" fillId="0" borderId="60" xfId="4" applyFont="1" applyFill="1" applyBorder="1" applyAlignment="1">
      <alignment horizontal="center" vertical="center"/>
    </xf>
    <xf numFmtId="0" fontId="3" fillId="0" borderId="2" xfId="0" applyFont="1" applyBorder="1" applyAlignment="1">
      <alignment vertical="center" wrapText="1"/>
    </xf>
    <xf numFmtId="0" fontId="3" fillId="0" borderId="4" xfId="0" applyFont="1" applyBorder="1" applyAlignment="1">
      <alignment vertical="center" wrapText="1"/>
    </xf>
    <xf numFmtId="165" fontId="18" fillId="4" borderId="45" xfId="1" applyFont="1" applyFill="1" applyBorder="1" applyAlignment="1">
      <alignment vertical="center" wrapText="1"/>
    </xf>
    <xf numFmtId="10" fontId="15" fillId="0" borderId="0" xfId="2" applyNumberFormat="1" applyFont="1" applyBorder="1" applyAlignment="1">
      <alignment horizontal="center" vertical="center" wrapText="1"/>
    </xf>
    <xf numFmtId="10" fontId="4" fillId="0" borderId="68" xfId="2" applyNumberFormat="1" applyFont="1" applyBorder="1" applyAlignment="1">
      <alignment horizontal="center" vertical="center" wrapText="1"/>
    </xf>
    <xf numFmtId="10" fontId="15" fillId="0" borderId="20" xfId="2" applyNumberFormat="1" applyFont="1" applyBorder="1" applyAlignment="1">
      <alignment horizontal="center" vertical="center" wrapText="1"/>
    </xf>
    <xf numFmtId="10" fontId="16" fillId="0" borderId="20" xfId="2" applyNumberFormat="1" applyFont="1" applyBorder="1" applyAlignment="1">
      <alignment horizontal="center" vertical="center" wrapText="1"/>
    </xf>
    <xf numFmtId="10" fontId="4" fillId="0" borderId="20" xfId="2" applyNumberFormat="1" applyFont="1" applyFill="1" applyBorder="1" applyAlignment="1">
      <alignment horizontal="center" vertical="center" wrapText="1"/>
    </xf>
    <xf numFmtId="10" fontId="15" fillId="0" borderId="20" xfId="2" applyNumberFormat="1" applyFont="1" applyFill="1" applyBorder="1" applyAlignment="1">
      <alignment horizontal="center" vertical="center" wrapText="1"/>
    </xf>
    <xf numFmtId="10" fontId="15" fillId="0" borderId="20" xfId="0" applyNumberFormat="1" applyFont="1" applyBorder="1" applyAlignment="1">
      <alignment vertical="center" wrapText="1"/>
    </xf>
    <xf numFmtId="10" fontId="15" fillId="0" borderId="0" xfId="2" applyNumberFormat="1" applyFont="1" applyAlignment="1">
      <alignment horizontal="center" vertical="center" wrapText="1"/>
    </xf>
    <xf numFmtId="10" fontId="4" fillId="0" borderId="0" xfId="0" applyNumberFormat="1" applyFont="1" applyAlignment="1">
      <alignment vertical="center"/>
    </xf>
    <xf numFmtId="10" fontId="0" fillId="0" borderId="0" xfId="0" applyNumberFormat="1" applyAlignment="1">
      <alignment horizontal="left" vertical="center"/>
    </xf>
    <xf numFmtId="10" fontId="17" fillId="0" borderId="0" xfId="2" applyNumberFormat="1" applyFont="1" applyBorder="1" applyAlignment="1">
      <alignment horizontal="center" vertical="center" wrapText="1"/>
    </xf>
    <xf numFmtId="166" fontId="3" fillId="0" borderId="0" xfId="0" applyNumberFormat="1" applyFont="1" applyAlignment="1">
      <alignment horizontal="center" vertical="center" wrapText="1"/>
    </xf>
    <xf numFmtId="166" fontId="4" fillId="5" borderId="14" xfId="0" applyNumberFormat="1" applyFont="1" applyFill="1" applyBorder="1" applyAlignment="1">
      <alignment horizontal="center" vertical="center" wrapText="1"/>
    </xf>
    <xf numFmtId="165" fontId="0" fillId="0" borderId="16" xfId="1" applyFont="1" applyBorder="1" applyAlignment="1">
      <alignment horizontal="center" vertical="center" wrapText="1"/>
    </xf>
    <xf numFmtId="165" fontId="0" fillId="0" borderId="24" xfId="1" applyFont="1" applyBorder="1" applyAlignment="1">
      <alignment horizontal="center" vertical="center" wrapText="1"/>
    </xf>
    <xf numFmtId="165" fontId="0" fillId="0" borderId="0" xfId="1" applyFont="1" applyBorder="1" applyAlignment="1">
      <alignment horizontal="center" vertical="center" wrapText="1"/>
    </xf>
    <xf numFmtId="166" fontId="4" fillId="0" borderId="33" xfId="0" applyNumberFormat="1" applyFont="1" applyBorder="1" applyAlignment="1">
      <alignment horizontal="center" vertical="center" wrapText="1"/>
    </xf>
    <xf numFmtId="166" fontId="4" fillId="0" borderId="34" xfId="0" applyNumberFormat="1" applyFont="1" applyBorder="1" applyAlignment="1">
      <alignment horizontal="center" vertical="center" wrapText="1"/>
    </xf>
    <xf numFmtId="165" fontId="0" fillId="0" borderId="20" xfId="1" applyFont="1" applyBorder="1" applyAlignment="1">
      <alignment horizontal="center" vertical="center" wrapText="1"/>
    </xf>
    <xf numFmtId="165" fontId="0" fillId="0" borderId="42" xfId="1" applyFont="1" applyBorder="1" applyAlignment="1">
      <alignment horizontal="center" vertical="center" wrapText="1"/>
    </xf>
    <xf numFmtId="166" fontId="0" fillId="7" borderId="42" xfId="1" applyNumberFormat="1" applyFont="1" applyFill="1" applyBorder="1" applyAlignment="1">
      <alignment horizontal="center" vertical="center" wrapText="1"/>
    </xf>
    <xf numFmtId="166" fontId="0" fillId="0" borderId="24" xfId="1" applyNumberFormat="1" applyFont="1" applyBorder="1" applyAlignment="1">
      <alignment horizontal="center" vertical="center" wrapText="1"/>
    </xf>
    <xf numFmtId="166" fontId="0" fillId="7" borderId="24" xfId="1" applyNumberFormat="1" applyFont="1" applyFill="1" applyBorder="1" applyAlignment="1">
      <alignment horizontal="center" vertical="center" wrapText="1"/>
    </xf>
    <xf numFmtId="165" fontId="0" fillId="0" borderId="20" xfId="1" applyFont="1" applyFill="1" applyBorder="1" applyAlignment="1">
      <alignment horizontal="center" vertical="center" wrapText="1"/>
    </xf>
    <xf numFmtId="166" fontId="0" fillId="0" borderId="24" xfId="0" applyNumberFormat="1" applyBorder="1" applyAlignment="1">
      <alignment horizontal="center" vertical="center" wrapText="1"/>
    </xf>
    <xf numFmtId="166" fontId="0" fillId="0" borderId="42" xfId="1" applyNumberFormat="1" applyFont="1" applyBorder="1" applyAlignment="1">
      <alignment horizontal="center" vertical="center" wrapText="1"/>
    </xf>
    <xf numFmtId="165" fontId="0" fillId="0" borderId="49" xfId="1" applyFont="1" applyBorder="1" applyAlignment="1">
      <alignment horizontal="center" vertical="center" wrapText="1"/>
    </xf>
    <xf numFmtId="166" fontId="4" fillId="0" borderId="20"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0" fontId="0" fillId="0" borderId="0" xfId="0" applyAlignment="1">
      <alignment horizontal="center" vertical="center" wrapText="1"/>
    </xf>
    <xf numFmtId="165" fontId="0" fillId="0" borderId="16" xfId="1" applyFont="1" applyFill="1" applyBorder="1" applyAlignment="1">
      <alignment horizontal="center" vertical="center" wrapText="1"/>
    </xf>
    <xf numFmtId="0" fontId="12" fillId="4" borderId="44" xfId="0" applyFont="1" applyFill="1" applyBorder="1" applyAlignment="1">
      <alignment horizontal="center" vertical="center" wrapText="1"/>
    </xf>
    <xf numFmtId="165" fontId="4" fillId="4" borderId="44" xfId="1" applyFont="1" applyFill="1" applyBorder="1" applyAlignment="1">
      <alignment horizontal="center" vertical="center" wrapText="1"/>
    </xf>
    <xf numFmtId="167" fontId="1" fillId="0" borderId="42" xfId="0" applyNumberFormat="1" applyFont="1" applyBorder="1" applyAlignment="1">
      <alignment horizontal="center" vertical="center"/>
    </xf>
    <xf numFmtId="167" fontId="1" fillId="0" borderId="16" xfId="0" applyNumberFormat="1" applyFont="1" applyBorder="1" applyAlignment="1">
      <alignment horizontal="center" vertical="center"/>
    </xf>
    <xf numFmtId="167" fontId="1" fillId="0" borderId="24"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0" xfId="0" applyNumberFormat="1" applyFont="1" applyAlignment="1">
      <alignment horizontal="center" vertical="center"/>
    </xf>
    <xf numFmtId="167" fontId="1" fillId="0" borderId="56" xfId="0" applyNumberFormat="1" applyFont="1" applyBorder="1" applyAlignment="1">
      <alignment horizontal="center" vertical="center" wrapText="1"/>
    </xf>
    <xf numFmtId="167" fontId="0" fillId="0" borderId="0" xfId="0" applyNumberFormat="1" applyAlignment="1">
      <alignment horizontal="center" vertical="center"/>
    </xf>
    <xf numFmtId="167" fontId="1" fillId="0" borderId="72" xfId="0" applyNumberFormat="1" applyFont="1" applyBorder="1" applyAlignment="1">
      <alignment horizontal="right" vertical="center"/>
    </xf>
    <xf numFmtId="165" fontId="0" fillId="0" borderId="24" xfId="1" applyFont="1" applyFill="1" applyBorder="1" applyAlignment="1">
      <alignment horizontal="center" vertical="center" wrapText="1"/>
    </xf>
    <xf numFmtId="165" fontId="0" fillId="0" borderId="0" xfId="1" applyFont="1" applyFill="1" applyBorder="1" applyAlignment="1">
      <alignment horizontal="center" vertical="center" wrapText="1"/>
    </xf>
    <xf numFmtId="165" fontId="4" fillId="4" borderId="45" xfId="0" applyNumberFormat="1" applyFont="1" applyFill="1" applyBorder="1" applyAlignment="1">
      <alignment horizontal="left" vertical="center" wrapText="1"/>
    </xf>
    <xf numFmtId="0" fontId="3" fillId="0" borderId="66" xfId="0" applyFont="1" applyBorder="1" applyAlignment="1">
      <alignment vertical="center" wrapText="1"/>
    </xf>
    <xf numFmtId="0" fontId="3" fillId="0" borderId="36" xfId="0" applyFont="1" applyBorder="1" applyAlignment="1">
      <alignment vertical="center" wrapText="1"/>
    </xf>
    <xf numFmtId="165" fontId="4" fillId="0" borderId="39" xfId="0" applyNumberFormat="1" applyFont="1" applyBorder="1" applyAlignment="1">
      <alignment horizontal="left" vertical="center" wrapText="1"/>
    </xf>
    <xf numFmtId="0" fontId="3" fillId="0" borderId="39" xfId="0" applyFont="1" applyBorder="1" applyAlignment="1">
      <alignment vertical="center" wrapText="1"/>
    </xf>
    <xf numFmtId="165" fontId="8" fillId="2" borderId="39" xfId="1" applyFont="1" applyFill="1" applyBorder="1" applyAlignment="1">
      <alignment horizontal="center" vertical="center" wrapText="1"/>
    </xf>
    <xf numFmtId="9" fontId="3" fillId="0" borderId="36" xfId="2" applyFont="1" applyBorder="1" applyAlignment="1">
      <alignment vertical="center" wrapText="1"/>
    </xf>
    <xf numFmtId="9" fontId="3" fillId="0" borderId="66" xfId="2" applyFont="1" applyBorder="1" applyAlignment="1">
      <alignment vertical="center" wrapText="1"/>
    </xf>
    <xf numFmtId="0" fontId="10" fillId="0" borderId="39" xfId="0" applyFont="1" applyBorder="1" applyAlignment="1">
      <alignment vertical="center" wrapText="1"/>
    </xf>
    <xf numFmtId="165" fontId="4" fillId="0" borderId="66" xfId="0" applyNumberFormat="1" applyFont="1" applyBorder="1" applyAlignment="1">
      <alignment horizontal="left" vertical="center" wrapText="1"/>
    </xf>
    <xf numFmtId="165" fontId="4" fillId="0" borderId="39" xfId="1" applyFont="1" applyFill="1" applyBorder="1" applyAlignment="1">
      <alignment horizontal="left" vertical="center" wrapText="1"/>
    </xf>
    <xf numFmtId="0" fontId="3" fillId="0" borderId="10" xfId="0" applyFont="1" applyBorder="1" applyAlignment="1">
      <alignment horizontal="left" vertical="center" wrapText="1"/>
    </xf>
    <xf numFmtId="10" fontId="4" fillId="0" borderId="20" xfId="2" applyNumberFormat="1" applyFont="1" applyBorder="1" applyAlignment="1">
      <alignment horizontal="center" vertical="center" wrapText="1"/>
    </xf>
    <xf numFmtId="10" fontId="4" fillId="0" borderId="20" xfId="0" applyNumberFormat="1" applyFont="1" applyBorder="1" applyAlignment="1">
      <alignment vertical="center" wrapText="1"/>
    </xf>
    <xf numFmtId="10" fontId="3" fillId="0" borderId="20" xfId="0" applyNumberFormat="1" applyFont="1" applyBorder="1" applyAlignment="1">
      <alignment vertical="center" wrapText="1"/>
    </xf>
    <xf numFmtId="10" fontId="4" fillId="0" borderId="10" xfId="2" applyNumberFormat="1" applyFont="1" applyBorder="1" applyAlignment="1">
      <alignment horizontal="center" vertical="center" wrapText="1"/>
    </xf>
    <xf numFmtId="0" fontId="3" fillId="0" borderId="12" xfId="0" applyFont="1" applyBorder="1" applyAlignment="1">
      <alignment horizontal="left" vertical="center" wrapText="1"/>
    </xf>
    <xf numFmtId="165" fontId="4" fillId="0" borderId="66" xfId="1" applyFont="1" applyFill="1" applyBorder="1" applyAlignment="1">
      <alignment horizontal="left" vertical="center" wrapText="1"/>
    </xf>
    <xf numFmtId="10" fontId="15" fillId="0" borderId="10" xfId="2" applyNumberFormat="1" applyFont="1" applyBorder="1" applyAlignment="1">
      <alignment horizontal="center" vertical="center" wrapText="1"/>
    </xf>
    <xf numFmtId="10" fontId="4" fillId="0" borderId="10" xfId="1" applyNumberFormat="1" applyFont="1" applyFill="1" applyBorder="1" applyAlignment="1">
      <alignment vertical="center" wrapText="1"/>
    </xf>
    <xf numFmtId="167" fontId="1" fillId="0" borderId="56" xfId="0" applyNumberFormat="1" applyFont="1" applyBorder="1" applyAlignment="1">
      <alignment horizontal="right" vertical="center"/>
    </xf>
    <xf numFmtId="167" fontId="1" fillId="0" borderId="73" xfId="0" applyNumberFormat="1" applyFont="1" applyBorder="1" applyAlignment="1">
      <alignment horizontal="right" vertical="center"/>
    </xf>
    <xf numFmtId="2" fontId="0" fillId="0" borderId="39" xfId="0" applyNumberFormat="1" applyBorder="1" applyAlignment="1">
      <alignment horizontal="center" vertical="center" wrapText="1"/>
    </xf>
    <xf numFmtId="165" fontId="0" fillId="0" borderId="33" xfId="1" applyFont="1" applyBorder="1" applyAlignment="1">
      <alignment vertical="center" wrapText="1"/>
    </xf>
    <xf numFmtId="167" fontId="1" fillId="0" borderId="58" xfId="0" applyNumberFormat="1" applyFont="1" applyBorder="1" applyAlignment="1">
      <alignment horizontal="right" vertical="center"/>
    </xf>
    <xf numFmtId="167" fontId="1" fillId="0" borderId="74" xfId="0" applyNumberFormat="1" applyFont="1" applyBorder="1" applyAlignment="1">
      <alignment horizontal="right" vertical="center"/>
    </xf>
    <xf numFmtId="167" fontId="1" fillId="0" borderId="73" xfId="0" applyNumberFormat="1" applyFont="1" applyBorder="1" applyAlignment="1">
      <alignment horizontal="center" vertical="center" wrapText="1"/>
    </xf>
    <xf numFmtId="2" fontId="0" fillId="6" borderId="39" xfId="0" applyNumberFormat="1" applyFill="1" applyBorder="1" applyAlignment="1">
      <alignment horizontal="center" vertical="center" wrapText="1"/>
    </xf>
    <xf numFmtId="167" fontId="1" fillId="0" borderId="40" xfId="0" applyNumberFormat="1" applyFont="1" applyBorder="1" applyAlignment="1">
      <alignment horizontal="center" vertical="center" wrapText="1"/>
    </xf>
    <xf numFmtId="10" fontId="3" fillId="0" borderId="0" xfId="0" applyNumberFormat="1" applyFont="1" applyAlignment="1">
      <alignment horizontal="left" vertical="center" wrapText="1"/>
    </xf>
    <xf numFmtId="49" fontId="7" fillId="0" borderId="36"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14" fillId="0" borderId="0" xfId="0" applyFont="1" applyAlignment="1">
      <alignment horizontal="center" vertical="center" wrapText="1"/>
    </xf>
    <xf numFmtId="0" fontId="2" fillId="2" borderId="0" xfId="0" applyFont="1" applyFill="1" applyAlignment="1">
      <alignment horizontal="left" vertical="center" wrapText="1"/>
    </xf>
    <xf numFmtId="0" fontId="0" fillId="0" borderId="0" xfId="0" applyAlignment="1">
      <alignment wrapText="1"/>
    </xf>
    <xf numFmtId="0" fontId="12" fillId="4" borderId="45"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cellXfs>
  <cellStyles count="5">
    <cellStyle name="Moneda" xfId="1" builtinId="4"/>
    <cellStyle name="Moneda 2" xfId="4" xr:uid="{00000000-0005-0000-0000-000001000000}"/>
    <cellStyle name="Normal" xfId="0" builtinId="0"/>
    <cellStyle name="Normal_PLANILLA 2_PROPUESTA 02 DE PRECIARIO"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9949070" y="104363"/>
    <xdr:ext cx="2286001" cy="476307"/>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49070" y="104363"/>
          <a:ext cx="2286001" cy="476307"/>
        </a:xfrm>
        <a:prstGeom prst="rect">
          <a:avLst/>
        </a:prstGeom>
        <a:noFill/>
        <a:ln w="9525" cap="flat">
          <a:noFill/>
          <a:round/>
          <a:headEnd/>
          <a:tailEnd/>
        </a:ln>
        <a:effectLst/>
      </xdr:spPr>
    </xdr:pic>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F244"/>
  <sheetViews>
    <sheetView tabSelected="1" view="pageBreakPreview" topLeftCell="B1" zoomScale="85" zoomScaleNormal="115" zoomScaleSheetLayoutView="85" workbookViewId="0">
      <selection activeCell="C24" sqref="C24"/>
    </sheetView>
  </sheetViews>
  <sheetFormatPr defaultColWidth="11.42578125" defaultRowHeight="12.75"/>
  <cols>
    <col min="1" max="1" width="0" style="1" hidden="1" customWidth="1"/>
    <col min="2" max="2" width="7.7109375" style="15" customWidth="1"/>
    <col min="3" max="3" width="90.140625" style="5" customWidth="1"/>
    <col min="4" max="4" width="11.85546875" style="15" bestFit="1" customWidth="1"/>
    <col min="5" max="5" width="13.7109375" style="162" bestFit="1" customWidth="1"/>
    <col min="6" max="6" width="16" style="273" bestFit="1" customWidth="1"/>
    <col min="7" max="7" width="18.140625" style="8" bestFit="1" customWidth="1"/>
    <col min="8" max="8" width="20.5703125" style="1" customWidth="1"/>
    <col min="9" max="9" width="10.42578125" style="269" customWidth="1"/>
    <col min="10" max="230" width="11.42578125" style="1"/>
    <col min="231" max="16384" width="11.42578125" style="3"/>
  </cols>
  <sheetData>
    <row r="1" spans="2:239" ht="20.25" customHeight="1">
      <c r="B1" s="339" t="s">
        <v>0</v>
      </c>
      <c r="C1" s="339"/>
      <c r="D1" s="339"/>
      <c r="E1" s="339"/>
      <c r="F1" s="339"/>
      <c r="G1" s="339"/>
      <c r="H1" s="340"/>
      <c r="I1" s="340"/>
    </row>
    <row r="2" spans="2:239">
      <c r="B2" s="339"/>
      <c r="C2" s="339"/>
      <c r="D2" s="339"/>
      <c r="E2" s="339"/>
      <c r="F2" s="339"/>
      <c r="G2" s="339"/>
      <c r="H2" s="340"/>
      <c r="I2" s="340"/>
    </row>
    <row r="3" spans="2:239" s="4" customFormat="1" ht="13.5" customHeight="1">
      <c r="B3" s="339"/>
      <c r="C3" s="339"/>
      <c r="D3" s="339"/>
      <c r="E3" s="339"/>
      <c r="F3" s="339"/>
      <c r="G3" s="339"/>
      <c r="H3" s="340"/>
      <c r="I3" s="340"/>
      <c r="HW3" s="3"/>
      <c r="HX3" s="3"/>
      <c r="HY3" s="3"/>
      <c r="HZ3" s="3"/>
      <c r="IA3" s="3"/>
      <c r="IB3" s="3"/>
      <c r="IC3" s="3"/>
      <c r="ID3" s="3"/>
      <c r="IE3" s="3"/>
    </row>
    <row r="4" spans="2:239" ht="13.5" thickBot="1">
      <c r="D4" s="6"/>
      <c r="E4" s="7"/>
      <c r="I4" s="262"/>
    </row>
    <row r="5" spans="2:239" s="15" customFormat="1" ht="51" customHeight="1" thickBot="1">
      <c r="B5" s="9" t="s">
        <v>1</v>
      </c>
      <c r="C5" s="10" t="s">
        <v>2</v>
      </c>
      <c r="D5" s="11" t="s">
        <v>3</v>
      </c>
      <c r="E5" s="12" t="s">
        <v>4</v>
      </c>
      <c r="F5" s="13" t="s">
        <v>5</v>
      </c>
      <c r="G5" s="14" t="s">
        <v>6</v>
      </c>
      <c r="H5" s="209" t="s">
        <v>7</v>
      </c>
      <c r="I5" s="263" t="s">
        <v>8</v>
      </c>
    </row>
    <row r="6" spans="2:239" s="5" customFormat="1" ht="13.5" thickBot="1">
      <c r="B6" s="211" t="s">
        <v>9</v>
      </c>
      <c r="C6" s="212" t="s">
        <v>10</v>
      </c>
      <c r="D6" s="213"/>
      <c r="E6" s="213"/>
      <c r="F6" s="274"/>
      <c r="G6" s="214"/>
      <c r="H6" s="225">
        <f>+SUM(G7:G7)</f>
        <v>0</v>
      </c>
      <c r="I6" s="320" t="e">
        <f>+H6/$H$221</f>
        <v>#DIV/0!</v>
      </c>
    </row>
    <row r="7" spans="2:239">
      <c r="B7" s="22" t="s">
        <v>11</v>
      </c>
      <c r="C7" s="23" t="s">
        <v>12</v>
      </c>
      <c r="D7" s="24" t="s">
        <v>13</v>
      </c>
      <c r="E7" s="84">
        <v>6</v>
      </c>
      <c r="F7" s="275"/>
      <c r="G7" s="200">
        <f>+E7*F7</f>
        <v>0</v>
      </c>
      <c r="H7" s="306"/>
      <c r="I7" s="264"/>
    </row>
    <row r="8" spans="2:239" ht="13.5" thickBot="1">
      <c r="B8" s="18"/>
      <c r="C8" s="19"/>
      <c r="D8" s="20"/>
      <c r="E8" s="21"/>
      <c r="F8" s="276"/>
      <c r="G8" s="199"/>
      <c r="H8" s="307"/>
      <c r="I8" s="264"/>
    </row>
    <row r="9" spans="2:239" s="5" customFormat="1" ht="13.5" thickBot="1">
      <c r="B9" s="211" t="s">
        <v>14</v>
      </c>
      <c r="C9" s="212" t="s">
        <v>15</v>
      </c>
      <c r="D9" s="213"/>
      <c r="E9" s="213"/>
      <c r="F9" s="274"/>
      <c r="G9" s="214"/>
      <c r="H9" s="225">
        <f>+SUM(G10)</f>
        <v>0</v>
      </c>
      <c r="I9" s="320" t="e">
        <f>+H9/$H$221</f>
        <v>#DIV/0!</v>
      </c>
    </row>
    <row r="10" spans="2:239" ht="15.75" customHeight="1">
      <c r="B10" s="22" t="s">
        <v>16</v>
      </c>
      <c r="C10" s="23" t="s">
        <v>17</v>
      </c>
      <c r="D10" s="24" t="s">
        <v>18</v>
      </c>
      <c r="E10" s="25">
        <v>1</v>
      </c>
      <c r="F10" s="275"/>
      <c r="G10" s="200">
        <f>+E10*F10</f>
        <v>0</v>
      </c>
      <c r="H10" s="306"/>
      <c r="I10" s="264"/>
    </row>
    <row r="11" spans="2:239" ht="15.75" customHeight="1" thickBot="1">
      <c r="B11" s="26"/>
      <c r="C11" s="27"/>
      <c r="D11" s="28"/>
      <c r="E11" s="29"/>
      <c r="F11" s="277"/>
      <c r="G11" s="30"/>
      <c r="H11" s="307"/>
      <c r="I11" s="264"/>
    </row>
    <row r="12" spans="2:239" s="5" customFormat="1" ht="13.5" thickBot="1">
      <c r="B12" s="211" t="s">
        <v>19</v>
      </c>
      <c r="C12" s="212" t="s">
        <v>20</v>
      </c>
      <c r="D12" s="213"/>
      <c r="E12" s="213"/>
      <c r="F12" s="274"/>
      <c r="G12" s="214"/>
      <c r="H12" s="225">
        <f>+SUM(G15:G43)</f>
        <v>0</v>
      </c>
      <c r="I12" s="320" t="e">
        <f>+H12/$H$221</f>
        <v>#DIV/0!</v>
      </c>
    </row>
    <row r="13" spans="2:239" s="5" customFormat="1">
      <c r="B13" s="215" t="s">
        <v>21</v>
      </c>
      <c r="C13" s="216" t="s">
        <v>22</v>
      </c>
      <c r="D13" s="33"/>
      <c r="E13" s="33"/>
      <c r="F13" s="278"/>
      <c r="G13" s="201"/>
      <c r="H13" s="201"/>
      <c r="I13" s="318"/>
    </row>
    <row r="14" spans="2:239" s="5" customFormat="1" ht="12.75" customHeight="1">
      <c r="B14" s="31"/>
      <c r="C14" s="32" t="s">
        <v>23</v>
      </c>
      <c r="D14" s="33"/>
      <c r="E14" s="33"/>
      <c r="F14" s="279"/>
      <c r="G14" s="201"/>
      <c r="H14" s="308"/>
      <c r="I14" s="264"/>
    </row>
    <row r="15" spans="2:239">
      <c r="B15" s="35" t="s">
        <v>24</v>
      </c>
      <c r="C15" s="36" t="s">
        <v>25</v>
      </c>
      <c r="D15" s="37" t="s">
        <v>26</v>
      </c>
      <c r="E15" s="38">
        <v>80</v>
      </c>
      <c r="F15" s="280"/>
      <c r="G15" s="198">
        <f>+E15*F15</f>
        <v>0</v>
      </c>
      <c r="H15" s="309"/>
      <c r="I15" s="264"/>
    </row>
    <row r="16" spans="2:239">
      <c r="B16" s="35" t="s">
        <v>27</v>
      </c>
      <c r="C16" s="36" t="s">
        <v>28</v>
      </c>
      <c r="D16" s="39" t="s">
        <v>29</v>
      </c>
      <c r="E16" s="40">
        <v>4</v>
      </c>
      <c r="F16" s="280"/>
      <c r="G16" s="198">
        <f t="shared" ref="G16:G40" si="0">+E16*F16</f>
        <v>0</v>
      </c>
      <c r="H16" s="309"/>
      <c r="I16" s="264"/>
    </row>
    <row r="17" spans="1:240" ht="15.75">
      <c r="B17" s="35" t="s">
        <v>30</v>
      </c>
      <c r="C17" s="36" t="s">
        <v>31</v>
      </c>
      <c r="D17" s="41" t="s">
        <v>32</v>
      </c>
      <c r="E17" s="40">
        <f>1.6*2*2</f>
        <v>6.4</v>
      </c>
      <c r="F17" s="280"/>
      <c r="G17" s="198">
        <f t="shared" si="0"/>
        <v>0</v>
      </c>
      <c r="H17" s="310"/>
      <c r="I17" s="264"/>
    </row>
    <row r="18" spans="1:240">
      <c r="B18" s="35" t="s">
        <v>33</v>
      </c>
      <c r="C18" s="36" t="s">
        <v>34</v>
      </c>
      <c r="D18" s="39" t="s">
        <v>29</v>
      </c>
      <c r="E18" s="40">
        <v>9</v>
      </c>
      <c r="F18" s="280"/>
      <c r="G18" s="198">
        <f t="shared" si="0"/>
        <v>0</v>
      </c>
      <c r="H18" s="309"/>
      <c r="I18" s="264"/>
    </row>
    <row r="19" spans="1:240">
      <c r="B19" s="35" t="s">
        <v>35</v>
      </c>
      <c r="C19" s="36" t="s">
        <v>36</v>
      </c>
      <c r="D19" s="37" t="s">
        <v>26</v>
      </c>
      <c r="E19" s="38">
        <f>94+18</f>
        <v>112</v>
      </c>
      <c r="F19" s="280"/>
      <c r="G19" s="198">
        <f t="shared" si="0"/>
        <v>0</v>
      </c>
      <c r="H19" s="309"/>
      <c r="I19" s="264"/>
    </row>
    <row r="20" spans="1:240">
      <c r="B20" s="35" t="s">
        <v>37</v>
      </c>
      <c r="C20" s="36" t="s">
        <v>38</v>
      </c>
      <c r="D20" s="37" t="s">
        <v>26</v>
      </c>
      <c r="E20" s="38">
        <v>291</v>
      </c>
      <c r="F20" s="280"/>
      <c r="G20" s="198">
        <f t="shared" si="0"/>
        <v>0</v>
      </c>
      <c r="H20" s="309"/>
      <c r="I20" s="264"/>
    </row>
    <row r="21" spans="1:240">
      <c r="B21" s="35" t="s">
        <v>39</v>
      </c>
      <c r="C21" s="36" t="s">
        <v>40</v>
      </c>
      <c r="D21" s="37" t="s">
        <v>41</v>
      </c>
      <c r="E21" s="38">
        <v>1</v>
      </c>
      <c r="F21" s="280"/>
      <c r="G21" s="198">
        <f t="shared" si="0"/>
        <v>0</v>
      </c>
      <c r="H21" s="309"/>
      <c r="I21" s="264"/>
    </row>
    <row r="22" spans="1:240" ht="25.5">
      <c r="B22" s="35" t="s">
        <v>42</v>
      </c>
      <c r="C22" s="36" t="s">
        <v>43</v>
      </c>
      <c r="D22" s="37" t="s">
        <v>41</v>
      </c>
      <c r="E22" s="38">
        <v>1</v>
      </c>
      <c r="F22" s="280"/>
      <c r="G22" s="198">
        <f t="shared" si="0"/>
        <v>0</v>
      </c>
      <c r="H22" s="309"/>
      <c r="I22" s="264"/>
    </row>
    <row r="23" spans="1:240">
      <c r="B23" s="35" t="s">
        <v>44</v>
      </c>
      <c r="C23" s="36" t="s">
        <v>45</v>
      </c>
      <c r="D23" s="37" t="s">
        <v>29</v>
      </c>
      <c r="E23" s="38">
        <v>5</v>
      </c>
      <c r="F23" s="280"/>
      <c r="G23" s="198">
        <f t="shared" si="0"/>
        <v>0</v>
      </c>
      <c r="H23" s="309"/>
      <c r="I23" s="264"/>
    </row>
    <row r="24" spans="1:240" s="2" customFormat="1" ht="15">
      <c r="A24" s="1"/>
      <c r="B24" s="35" t="s">
        <v>46</v>
      </c>
      <c r="C24" s="36" t="s">
        <v>47</v>
      </c>
      <c r="D24" s="37" t="s">
        <v>29</v>
      </c>
      <c r="E24" s="38">
        <v>5</v>
      </c>
      <c r="F24" s="280"/>
      <c r="G24" s="198">
        <f t="shared" si="0"/>
        <v>0</v>
      </c>
      <c r="H24" s="309"/>
      <c r="I24" s="264"/>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3"/>
      <c r="HX24" s="3"/>
      <c r="HY24" s="3"/>
      <c r="HZ24" s="3"/>
      <c r="IA24" s="3"/>
      <c r="IB24" s="3"/>
      <c r="IC24" s="3"/>
      <c r="ID24" s="3"/>
      <c r="IE24" s="3"/>
      <c r="IF24" s="3"/>
    </row>
    <row r="25" spans="1:240" s="2" customFormat="1" ht="15">
      <c r="A25" s="1"/>
      <c r="B25" s="35" t="s">
        <v>48</v>
      </c>
      <c r="C25" s="42" t="s">
        <v>49</v>
      </c>
      <c r="D25" s="39" t="s">
        <v>41</v>
      </c>
      <c r="E25" s="38">
        <v>1</v>
      </c>
      <c r="F25" s="280"/>
      <c r="G25" s="198">
        <f t="shared" si="0"/>
        <v>0</v>
      </c>
      <c r="H25" s="309"/>
      <c r="I25" s="26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3"/>
      <c r="HX25" s="3"/>
      <c r="HY25" s="3"/>
      <c r="HZ25" s="3"/>
      <c r="IA25" s="3"/>
      <c r="IB25" s="3"/>
      <c r="IC25" s="3"/>
      <c r="ID25" s="3"/>
      <c r="IE25" s="3"/>
      <c r="IF25" s="3"/>
    </row>
    <row r="26" spans="1:240" s="2" customFormat="1" ht="15">
      <c r="A26" s="1"/>
      <c r="B26" s="35" t="s">
        <v>50</v>
      </c>
      <c r="C26" s="42" t="s">
        <v>51</v>
      </c>
      <c r="D26" s="39" t="s">
        <v>41</v>
      </c>
      <c r="E26" s="38">
        <v>1</v>
      </c>
      <c r="F26" s="280"/>
      <c r="G26" s="198">
        <f t="shared" si="0"/>
        <v>0</v>
      </c>
      <c r="H26" s="309"/>
      <c r="I26" s="264"/>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3"/>
      <c r="HX26" s="3"/>
      <c r="HY26" s="3"/>
      <c r="HZ26" s="3"/>
      <c r="IA26" s="3"/>
      <c r="IB26" s="3"/>
      <c r="IC26" s="3"/>
      <c r="ID26" s="3"/>
      <c r="IE26" s="3"/>
      <c r="IF26" s="3"/>
    </row>
    <row r="27" spans="1:240" s="2" customFormat="1" ht="15">
      <c r="A27" s="1"/>
      <c r="B27" s="35" t="s">
        <v>52</v>
      </c>
      <c r="C27" t="s">
        <v>53</v>
      </c>
      <c r="D27" s="39" t="s">
        <v>41</v>
      </c>
      <c r="E27" s="38">
        <v>1</v>
      </c>
      <c r="F27" s="280"/>
      <c r="G27" s="198">
        <f t="shared" si="0"/>
        <v>0</v>
      </c>
      <c r="H27" s="309"/>
      <c r="I27" s="264"/>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3"/>
      <c r="HX27" s="3"/>
      <c r="HY27" s="3"/>
      <c r="HZ27" s="3"/>
      <c r="IA27" s="3"/>
      <c r="IB27" s="3"/>
      <c r="IC27" s="3"/>
      <c r="ID27" s="3"/>
      <c r="IE27" s="3"/>
      <c r="IF27" s="3"/>
    </row>
    <row r="28" spans="1:240" s="2" customFormat="1" ht="15">
      <c r="A28" s="1"/>
      <c r="B28" s="35" t="s">
        <v>54</v>
      </c>
      <c r="C28" s="16" t="s">
        <v>55</v>
      </c>
      <c r="D28" s="17" t="s">
        <v>26</v>
      </c>
      <c r="E28" s="43">
        <v>5</v>
      </c>
      <c r="F28" s="280"/>
      <c r="G28" s="198">
        <f t="shared" si="0"/>
        <v>0</v>
      </c>
      <c r="H28" s="309"/>
      <c r="I28" s="264"/>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3"/>
      <c r="HX28" s="3"/>
      <c r="HY28" s="3"/>
      <c r="HZ28" s="3"/>
      <c r="IA28" s="3"/>
      <c r="IB28" s="3"/>
      <c r="IC28" s="3"/>
      <c r="ID28" s="3"/>
      <c r="IE28" s="3"/>
      <c r="IF28" s="3"/>
    </row>
    <row r="29" spans="1:240" s="2" customFormat="1" ht="15">
      <c r="A29" s="1"/>
      <c r="B29" s="35" t="s">
        <v>56</v>
      </c>
      <c r="C29" s="16" t="s">
        <v>57</v>
      </c>
      <c r="D29" s="17" t="s">
        <v>29</v>
      </c>
      <c r="E29" s="43">
        <v>3</v>
      </c>
      <c r="F29" s="280"/>
      <c r="G29" s="198">
        <f t="shared" si="0"/>
        <v>0</v>
      </c>
      <c r="H29" s="309"/>
      <c r="I29" s="264"/>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3"/>
      <c r="HX29" s="3"/>
      <c r="HY29" s="3"/>
      <c r="HZ29" s="3"/>
      <c r="IA29" s="3"/>
      <c r="IB29" s="3"/>
      <c r="IC29" s="3"/>
      <c r="ID29" s="3"/>
      <c r="IE29" s="3"/>
      <c r="IF29" s="3"/>
    </row>
    <row r="30" spans="1:240" s="2" customFormat="1" ht="15">
      <c r="A30" s="1"/>
      <c r="B30" s="35" t="s">
        <v>58</v>
      </c>
      <c r="C30" s="42" t="s">
        <v>59</v>
      </c>
      <c r="D30" s="17" t="s">
        <v>41</v>
      </c>
      <c r="E30" s="43">
        <v>1</v>
      </c>
      <c r="F30" s="280"/>
      <c r="G30" s="198">
        <f t="shared" si="0"/>
        <v>0</v>
      </c>
      <c r="H30" s="309"/>
      <c r="I30" s="264"/>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3"/>
      <c r="HX30" s="3"/>
      <c r="HY30" s="3"/>
      <c r="HZ30" s="3"/>
      <c r="IA30" s="3"/>
      <c r="IB30" s="3"/>
      <c r="IC30" s="3"/>
      <c r="ID30" s="3"/>
      <c r="IE30" s="3"/>
      <c r="IF30" s="3"/>
    </row>
    <row r="31" spans="1:240" s="2" customFormat="1" ht="15">
      <c r="A31" s="1"/>
      <c r="B31" s="35"/>
      <c r="C31" s="335" t="s">
        <v>60</v>
      </c>
      <c r="D31" s="336"/>
      <c r="E31" s="337"/>
      <c r="F31" s="280"/>
      <c r="G31" s="198"/>
      <c r="H31" s="309"/>
      <c r="I31" s="264"/>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3"/>
      <c r="HX31" s="3"/>
      <c r="HY31" s="3"/>
      <c r="HZ31" s="3"/>
      <c r="IA31" s="3"/>
      <c r="IB31" s="3"/>
      <c r="IC31" s="3"/>
      <c r="ID31" s="3"/>
      <c r="IE31" s="3"/>
      <c r="IF31" s="3"/>
    </row>
    <row r="32" spans="1:240" s="2" customFormat="1" ht="15">
      <c r="A32" s="1"/>
      <c r="B32" s="35" t="s">
        <v>61</v>
      </c>
      <c r="C32" s="36" t="s">
        <v>25</v>
      </c>
      <c r="D32" s="37" t="s">
        <v>26</v>
      </c>
      <c r="E32" s="44">
        <f>12.1*2.2+7</f>
        <v>33.620000000000005</v>
      </c>
      <c r="F32" s="280"/>
      <c r="G32" s="198">
        <f t="shared" si="0"/>
        <v>0</v>
      </c>
      <c r="H32" s="309"/>
      <c r="I32" s="264"/>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3"/>
      <c r="HX32" s="3"/>
      <c r="HY32" s="3"/>
      <c r="HZ32" s="3"/>
      <c r="IA32" s="3"/>
      <c r="IB32" s="3"/>
      <c r="IC32" s="3"/>
      <c r="ID32" s="3"/>
      <c r="IE32" s="3"/>
      <c r="IF32" s="3"/>
    </row>
    <row r="33" spans="1:230">
      <c r="B33" s="35" t="s">
        <v>62</v>
      </c>
      <c r="C33" s="36" t="s">
        <v>28</v>
      </c>
      <c r="D33" s="39" t="s">
        <v>29</v>
      </c>
      <c r="E33" s="45">
        <v>3</v>
      </c>
      <c r="F33" s="280"/>
      <c r="G33" s="198">
        <f t="shared" si="0"/>
        <v>0</v>
      </c>
      <c r="H33" s="309"/>
      <c r="I33" s="264"/>
    </row>
    <row r="34" spans="1:230">
      <c r="B34" s="35" t="s">
        <v>63</v>
      </c>
      <c r="C34" s="36" t="s">
        <v>31</v>
      </c>
      <c r="D34" s="41" t="s">
        <v>32</v>
      </c>
      <c r="E34" s="45">
        <f>2*2</f>
        <v>4</v>
      </c>
      <c r="F34" s="280"/>
      <c r="G34" s="198">
        <f t="shared" si="0"/>
        <v>0</v>
      </c>
      <c r="H34" s="309"/>
      <c r="I34" s="264"/>
    </row>
    <row r="35" spans="1:230">
      <c r="B35" s="35" t="s">
        <v>64</v>
      </c>
      <c r="C35" s="36" t="s">
        <v>34</v>
      </c>
      <c r="D35" s="39" t="s">
        <v>29</v>
      </c>
      <c r="E35" s="45">
        <v>2</v>
      </c>
      <c r="F35" s="280"/>
      <c r="G35" s="198">
        <f t="shared" si="0"/>
        <v>0</v>
      </c>
      <c r="H35" s="309"/>
      <c r="I35" s="264"/>
    </row>
    <row r="36" spans="1:230">
      <c r="B36" s="35" t="s">
        <v>65</v>
      </c>
      <c r="C36" s="36" t="s">
        <v>66</v>
      </c>
      <c r="D36" s="39" t="s">
        <v>26</v>
      </c>
      <c r="E36" s="45">
        <f>93.5-7</f>
        <v>86.5</v>
      </c>
      <c r="F36" s="280"/>
      <c r="G36" s="198">
        <f t="shared" si="0"/>
        <v>0</v>
      </c>
      <c r="H36" s="309"/>
      <c r="I36" s="264"/>
    </row>
    <row r="37" spans="1:230">
      <c r="B37" s="35" t="s">
        <v>67</v>
      </c>
      <c r="C37" s="36" t="s">
        <v>68</v>
      </c>
      <c r="D37" s="39" t="s">
        <v>29</v>
      </c>
      <c r="E37" s="45">
        <v>3</v>
      </c>
      <c r="F37" s="280"/>
      <c r="G37" s="198">
        <f t="shared" si="0"/>
        <v>0</v>
      </c>
      <c r="H37" s="309"/>
      <c r="I37" s="264"/>
    </row>
    <row r="38" spans="1:230">
      <c r="B38" s="35" t="s">
        <v>69</v>
      </c>
      <c r="C38" s="36" t="s">
        <v>70</v>
      </c>
      <c r="D38" s="39" t="s">
        <v>29</v>
      </c>
      <c r="E38" s="38">
        <v>12</v>
      </c>
      <c r="F38" s="280"/>
      <c r="G38" s="198">
        <f t="shared" si="0"/>
        <v>0</v>
      </c>
      <c r="H38" s="309"/>
      <c r="I38" s="264"/>
    </row>
    <row r="39" spans="1:230">
      <c r="B39" s="35" t="s">
        <v>71</v>
      </c>
      <c r="C39" s="42" t="s">
        <v>72</v>
      </c>
      <c r="D39" s="39" t="s">
        <v>41</v>
      </c>
      <c r="E39" s="38">
        <v>1</v>
      </c>
      <c r="F39" s="280"/>
      <c r="G39" s="198">
        <f t="shared" si="0"/>
        <v>0</v>
      </c>
      <c r="H39" s="309"/>
      <c r="I39" s="264"/>
    </row>
    <row r="40" spans="1:230">
      <c r="B40" s="35" t="s">
        <v>73</v>
      </c>
      <c r="C40" s="42" t="s">
        <v>59</v>
      </c>
      <c r="D40" s="39" t="s">
        <v>41</v>
      </c>
      <c r="E40" s="38">
        <v>1</v>
      </c>
      <c r="F40" s="280"/>
      <c r="G40" s="198">
        <f t="shared" si="0"/>
        <v>0</v>
      </c>
      <c r="H40" s="309"/>
      <c r="I40" s="264"/>
    </row>
    <row r="41" spans="1:230">
      <c r="B41" s="35" t="s">
        <v>74</v>
      </c>
      <c r="C41" s="42" t="s">
        <v>75</v>
      </c>
      <c r="D41" s="39" t="s">
        <v>26</v>
      </c>
      <c r="E41" s="38">
        <v>169</v>
      </c>
      <c r="F41" s="280"/>
      <c r="G41" s="198">
        <f>+E41*F41</f>
        <v>0</v>
      </c>
      <c r="H41" s="309"/>
      <c r="I41" s="264"/>
    </row>
    <row r="42" spans="1:230">
      <c r="B42" s="35" t="s">
        <v>76</v>
      </c>
      <c r="C42" s="42" t="s">
        <v>77</v>
      </c>
      <c r="D42" s="39" t="s">
        <v>26</v>
      </c>
      <c r="E42" s="38">
        <v>32</v>
      </c>
      <c r="F42" s="280"/>
      <c r="G42" s="198">
        <f>+E42*F42</f>
        <v>0</v>
      </c>
      <c r="H42" s="309"/>
      <c r="I42" s="264"/>
    </row>
    <row r="43" spans="1:230" ht="13.5" thickBot="1">
      <c r="B43" s="46"/>
      <c r="C43" s="47"/>
      <c r="D43" s="48"/>
      <c r="E43" s="49"/>
      <c r="F43" s="276"/>
      <c r="G43" s="202"/>
      <c r="H43" s="307"/>
      <c r="I43" s="264"/>
    </row>
    <row r="44" spans="1:230" s="5" customFormat="1" ht="13.5" thickBot="1">
      <c r="B44" s="211" t="s">
        <v>78</v>
      </c>
      <c r="C44" s="212" t="s">
        <v>79</v>
      </c>
      <c r="D44" s="213"/>
      <c r="E44" s="213"/>
      <c r="F44" s="274"/>
      <c r="G44" s="214"/>
      <c r="H44" s="225">
        <f>+SUM(G45:G46)</f>
        <v>0</v>
      </c>
      <c r="I44" s="320" t="e">
        <f>+H44/$H$221</f>
        <v>#DIV/0!</v>
      </c>
    </row>
    <row r="45" spans="1:230">
      <c r="B45" s="50" t="s">
        <v>80</v>
      </c>
      <c r="C45" s="51" t="s">
        <v>81</v>
      </c>
      <c r="D45" s="41" t="s">
        <v>26</v>
      </c>
      <c r="E45" s="52">
        <f>3.6*3.2</f>
        <v>11.520000000000001</v>
      </c>
      <c r="F45" s="275"/>
      <c r="G45" s="200">
        <f>+E45*F45</f>
        <v>0</v>
      </c>
      <c r="H45" s="306"/>
      <c r="I45" s="264"/>
    </row>
    <row r="46" spans="1:230">
      <c r="B46" s="50" t="s">
        <v>82</v>
      </c>
      <c r="C46" s="36" t="s">
        <v>83</v>
      </c>
      <c r="D46" s="39" t="s">
        <v>26</v>
      </c>
      <c r="E46" s="53">
        <f>2.52*3.2</f>
        <v>8.0640000000000001</v>
      </c>
      <c r="F46" s="280"/>
      <c r="G46" s="200">
        <f>+E46*F46</f>
        <v>0</v>
      </c>
      <c r="H46" s="309"/>
      <c r="I46" s="264"/>
    </row>
    <row r="47" spans="1:230" s="59" customFormat="1" ht="13.5" thickBot="1">
      <c r="A47" s="54"/>
      <c r="B47" s="55"/>
      <c r="C47" s="56"/>
      <c r="D47" s="57"/>
      <c r="E47" s="58"/>
      <c r="F47" s="281"/>
      <c r="G47" s="202"/>
      <c r="H47" s="311"/>
      <c r="I47" s="26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row>
    <row r="48" spans="1:230" s="5" customFormat="1" ht="13.5" thickBot="1">
      <c r="A48" s="321"/>
      <c r="B48" s="211" t="s">
        <v>84</v>
      </c>
      <c r="C48" s="212" t="s">
        <v>85</v>
      </c>
      <c r="D48" s="213"/>
      <c r="E48" s="213"/>
      <c r="F48" s="274"/>
      <c r="G48" s="214"/>
      <c r="H48" s="225">
        <f>+SUM(G49:G50)</f>
        <v>0</v>
      </c>
      <c r="I48" s="320" t="e">
        <f>+H48/$H$221</f>
        <v>#DIV/0!</v>
      </c>
      <c r="K48" s="334"/>
    </row>
    <row r="49" spans="1:240">
      <c r="B49" s="50" t="s">
        <v>86</v>
      </c>
      <c r="C49" s="60" t="s">
        <v>87</v>
      </c>
      <c r="D49" s="61" t="s">
        <v>26</v>
      </c>
      <c r="E49" s="62">
        <v>429</v>
      </c>
      <c r="F49" s="275"/>
      <c r="G49" s="200">
        <f>+E49*F49</f>
        <v>0</v>
      </c>
      <c r="H49" s="306"/>
      <c r="I49" s="264"/>
    </row>
    <row r="50" spans="1:240">
      <c r="B50" s="50" t="s">
        <v>88</v>
      </c>
      <c r="C50" s="63" t="s">
        <v>89</v>
      </c>
      <c r="D50" s="64" t="s">
        <v>26</v>
      </c>
      <c r="E50" s="65">
        <v>169</v>
      </c>
      <c r="F50" s="280"/>
      <c r="G50" s="200">
        <f>+E50*F50</f>
        <v>0</v>
      </c>
      <c r="H50" s="309"/>
      <c r="I50" s="264"/>
    </row>
    <row r="51" spans="1:240" ht="13.5" thickBot="1">
      <c r="B51" s="66"/>
      <c r="C51" s="67"/>
      <c r="D51" s="68"/>
      <c r="E51" s="69"/>
      <c r="F51" s="277"/>
      <c r="G51" s="30"/>
      <c r="H51" s="307"/>
      <c r="I51" s="264"/>
    </row>
    <row r="52" spans="1:240" s="5" customFormat="1" ht="13.5" thickBot="1">
      <c r="A52" s="321"/>
      <c r="B52" s="211" t="s">
        <v>90</v>
      </c>
      <c r="C52" s="212" t="s">
        <v>91</v>
      </c>
      <c r="D52" s="213"/>
      <c r="E52" s="213"/>
      <c r="F52" s="274"/>
      <c r="G52" s="214"/>
      <c r="H52" s="225">
        <f>+SUM(G53:G55)</f>
        <v>0</v>
      </c>
      <c r="I52" s="320" t="e">
        <f>+H52/$H$221</f>
        <v>#DIV/0!</v>
      </c>
    </row>
    <row r="53" spans="1:240">
      <c r="B53" s="50" t="s">
        <v>92</v>
      </c>
      <c r="C53" s="51" t="s">
        <v>93</v>
      </c>
      <c r="D53" s="41" t="s">
        <v>26</v>
      </c>
      <c r="E53" s="52">
        <f>+E45*2+E46</f>
        <v>31.104000000000003</v>
      </c>
      <c r="F53" s="300"/>
      <c r="G53" s="200">
        <f>+E53*F53</f>
        <v>0</v>
      </c>
      <c r="H53" s="306"/>
      <c r="I53" s="264"/>
    </row>
    <row r="54" spans="1:240" ht="25.5">
      <c r="B54" s="50" t="s">
        <v>94</v>
      </c>
      <c r="C54" s="36" t="s">
        <v>95</v>
      </c>
      <c r="D54" s="39" t="s">
        <v>26</v>
      </c>
      <c r="E54" s="53">
        <f>9.4*2.2+5*1.65+15.01*2.2+3.3*2.2+2.31*1.65+9*2.2+7.25*2.2</f>
        <v>108.77350000000001</v>
      </c>
      <c r="F54" s="300"/>
      <c r="G54" s="198">
        <f t="shared" ref="G54:G55" si="1">+E54*F54</f>
        <v>0</v>
      </c>
      <c r="H54" s="309"/>
      <c r="I54" s="264"/>
    </row>
    <row r="55" spans="1:240">
      <c r="B55" s="50" t="s">
        <v>96</v>
      </c>
      <c r="C55" s="36" t="s">
        <v>97</v>
      </c>
      <c r="D55" s="39" t="s">
        <v>41</v>
      </c>
      <c r="E55" s="53">
        <v>1</v>
      </c>
      <c r="F55" s="280"/>
      <c r="G55" s="198">
        <f t="shared" si="1"/>
        <v>0</v>
      </c>
      <c r="H55" s="309"/>
      <c r="I55" s="264"/>
    </row>
    <row r="56" spans="1:240" ht="13.5" thickBot="1">
      <c r="B56" s="66"/>
      <c r="C56" s="67"/>
      <c r="D56" s="68"/>
      <c r="E56" s="69"/>
      <c r="F56" s="277"/>
      <c r="G56" s="30"/>
      <c r="H56" s="307"/>
      <c r="I56" s="264"/>
    </row>
    <row r="57" spans="1:240" s="5" customFormat="1" ht="13.5" thickBot="1">
      <c r="B57" s="211" t="s">
        <v>98</v>
      </c>
      <c r="C57" s="212" t="s">
        <v>99</v>
      </c>
      <c r="D57" s="213"/>
      <c r="E57" s="213"/>
      <c r="F57" s="274"/>
      <c r="G57" s="214"/>
      <c r="H57" s="225">
        <f>+SUM(G58:G60)</f>
        <v>0</v>
      </c>
      <c r="I57" s="320" t="e">
        <f>+H57/$H$221</f>
        <v>#DIV/0!</v>
      </c>
    </row>
    <row r="58" spans="1:240" s="59" customFormat="1" ht="38.25">
      <c r="A58" s="54"/>
      <c r="B58" s="70" t="s">
        <v>100</v>
      </c>
      <c r="C58" s="60" t="s">
        <v>101</v>
      </c>
      <c r="D58" s="71" t="s">
        <v>26</v>
      </c>
      <c r="E58" s="72">
        <v>291</v>
      </c>
      <c r="F58" s="275"/>
      <c r="G58" s="200">
        <f>+E58*F58</f>
        <v>0</v>
      </c>
      <c r="H58" s="312"/>
      <c r="I58" s="26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row>
    <row r="59" spans="1:240" s="59" customFormat="1">
      <c r="A59" s="54"/>
      <c r="B59" s="70" t="s">
        <v>102</v>
      </c>
      <c r="C59" s="63" t="s">
        <v>103</v>
      </c>
      <c r="D59" s="73" t="s">
        <v>26</v>
      </c>
      <c r="E59" s="74">
        <v>66</v>
      </c>
      <c r="F59" s="280"/>
      <c r="G59" s="200">
        <f t="shared" ref="G59:G60" si="2">+E59*F59</f>
        <v>0</v>
      </c>
      <c r="H59" s="75"/>
      <c r="I59" s="26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row>
    <row r="60" spans="1:240" s="59" customFormat="1">
      <c r="A60" s="75"/>
      <c r="B60" s="70" t="s">
        <v>104</v>
      </c>
      <c r="C60" s="63" t="s">
        <v>105</v>
      </c>
      <c r="D60" s="73" t="s">
        <v>26</v>
      </c>
      <c r="E60" s="74">
        <v>182</v>
      </c>
      <c r="F60" s="301"/>
      <c r="G60" s="200">
        <f t="shared" si="2"/>
        <v>0</v>
      </c>
      <c r="H60" s="75"/>
      <c r="I60" s="26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row>
    <row r="61" spans="1:240" s="59" customFormat="1" ht="13.5" thickBot="1">
      <c r="A61" s="54"/>
      <c r="B61" s="76"/>
      <c r="C61" s="77"/>
      <c r="D61" s="78"/>
      <c r="E61" s="79"/>
      <c r="F61" s="276"/>
      <c r="G61" s="199"/>
      <c r="H61" s="75"/>
      <c r="I61" s="26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row>
    <row r="62" spans="1:240" s="5" customFormat="1" ht="13.5" thickBot="1">
      <c r="B62" s="211" t="s">
        <v>106</v>
      </c>
      <c r="C62" s="212" t="s">
        <v>107</v>
      </c>
      <c r="D62" s="213"/>
      <c r="E62" s="213"/>
      <c r="F62" s="274"/>
      <c r="G62" s="214"/>
      <c r="H62" s="225">
        <f>+SUM(G63:G70)</f>
        <v>0</v>
      </c>
      <c r="I62" s="320" t="e">
        <f>+H62/$H$221</f>
        <v>#DIV/0!</v>
      </c>
    </row>
    <row r="63" spans="1:240" s="1" customFormat="1">
      <c r="B63" s="50" t="s">
        <v>108</v>
      </c>
      <c r="C63" s="60" t="s">
        <v>109</v>
      </c>
      <c r="D63" s="41" t="s">
        <v>26</v>
      </c>
      <c r="E63" s="62">
        <v>113</v>
      </c>
      <c r="F63" s="300"/>
      <c r="G63" s="200">
        <f>+E63*F63</f>
        <v>0</v>
      </c>
      <c r="H63" s="309"/>
      <c r="I63" s="264"/>
      <c r="HW63" s="3"/>
      <c r="HX63" s="3"/>
      <c r="HY63" s="3"/>
      <c r="HZ63" s="3"/>
      <c r="IA63" s="3"/>
      <c r="IB63" s="3"/>
      <c r="IC63" s="3"/>
      <c r="ID63" s="3"/>
      <c r="IE63" s="3"/>
      <c r="IF63" s="3"/>
    </row>
    <row r="64" spans="1:240" s="1" customFormat="1">
      <c r="B64" s="50" t="s">
        <v>110</v>
      </c>
      <c r="C64" s="77" t="s">
        <v>111</v>
      </c>
      <c r="D64" s="39" t="s">
        <v>26</v>
      </c>
      <c r="E64" s="65">
        <v>284</v>
      </c>
      <c r="F64" s="280"/>
      <c r="G64" s="200">
        <f t="shared" ref="G64:G70" si="3">+E64*F64</f>
        <v>0</v>
      </c>
      <c r="H64" s="309"/>
      <c r="I64" s="264"/>
      <c r="HW64" s="3"/>
      <c r="HX64" s="3"/>
      <c r="HY64" s="3"/>
      <c r="HZ64" s="3"/>
      <c r="IA64" s="3"/>
      <c r="IB64" s="3"/>
      <c r="IC64" s="3"/>
      <c r="ID64" s="3"/>
      <c r="IE64" s="3"/>
      <c r="IF64" s="3"/>
    </row>
    <row r="65" spans="2:240" s="1" customFormat="1">
      <c r="B65" s="50" t="s">
        <v>112</v>
      </c>
      <c r="C65" s="63" t="s">
        <v>113</v>
      </c>
      <c r="D65" s="39" t="s">
        <v>114</v>
      </c>
      <c r="E65" s="65">
        <v>19</v>
      </c>
      <c r="F65" s="280"/>
      <c r="G65" s="200">
        <f t="shared" si="3"/>
        <v>0</v>
      </c>
      <c r="H65" s="309"/>
      <c r="I65" s="264"/>
      <c r="HW65" s="3"/>
      <c r="HX65" s="3"/>
      <c r="HY65" s="3"/>
      <c r="HZ65" s="3"/>
      <c r="IA65" s="3"/>
      <c r="IB65" s="3"/>
      <c r="IC65" s="3"/>
      <c r="ID65" s="3"/>
      <c r="IE65" s="3"/>
      <c r="IF65" s="3"/>
    </row>
    <row r="66" spans="2:240" s="1" customFormat="1" ht="25.5">
      <c r="B66" s="50" t="s">
        <v>115</v>
      </c>
      <c r="C66" s="77" t="s">
        <v>116</v>
      </c>
      <c r="D66" s="39" t="s">
        <v>26</v>
      </c>
      <c r="E66" s="65">
        <v>52</v>
      </c>
      <c r="F66" s="280"/>
      <c r="G66" s="200">
        <f t="shared" si="3"/>
        <v>0</v>
      </c>
      <c r="H66" s="309"/>
      <c r="I66" s="264"/>
      <c r="HW66" s="3"/>
      <c r="HX66" s="3"/>
      <c r="HY66" s="3"/>
      <c r="HZ66" s="3"/>
      <c r="IA66" s="3"/>
      <c r="IB66" s="3"/>
      <c r="IC66" s="3"/>
      <c r="ID66" s="3"/>
      <c r="IE66" s="3"/>
      <c r="IF66" s="3"/>
    </row>
    <row r="67" spans="2:240" s="1" customFormat="1" ht="14.25" customHeight="1">
      <c r="B67" s="50" t="s">
        <v>117</v>
      </c>
      <c r="C67" s="63" t="s">
        <v>118</v>
      </c>
      <c r="D67" s="39" t="s">
        <v>26</v>
      </c>
      <c r="E67" s="53">
        <v>139</v>
      </c>
      <c r="F67" s="280"/>
      <c r="G67" s="200">
        <f t="shared" si="3"/>
        <v>0</v>
      </c>
      <c r="H67" s="309"/>
      <c r="I67" s="264"/>
      <c r="HS67" s="3"/>
      <c r="HT67" s="3"/>
      <c r="HU67" s="3"/>
      <c r="HV67" s="3"/>
      <c r="HW67" s="3"/>
      <c r="HX67" s="3"/>
      <c r="HY67" s="3"/>
      <c r="HZ67" s="3"/>
      <c r="IA67" s="3"/>
      <c r="IB67" s="3"/>
    </row>
    <row r="68" spans="2:240" s="1" customFormat="1" ht="14.25" customHeight="1">
      <c r="B68" s="50" t="s">
        <v>119</v>
      </c>
      <c r="C68" s="63" t="s">
        <v>120</v>
      </c>
      <c r="D68" s="39" t="s">
        <v>114</v>
      </c>
      <c r="E68" s="53">
        <f>93+19+15.5+17.5+15.5</f>
        <v>160.5</v>
      </c>
      <c r="F68" s="280"/>
      <c r="G68" s="200">
        <f t="shared" si="3"/>
        <v>0</v>
      </c>
      <c r="H68" s="309"/>
      <c r="I68" s="264"/>
      <c r="HS68" s="3"/>
      <c r="HT68" s="3"/>
      <c r="HU68" s="3"/>
      <c r="HV68" s="3"/>
      <c r="HW68" s="3"/>
      <c r="HX68" s="3"/>
      <c r="HY68" s="3"/>
      <c r="HZ68" s="3"/>
      <c r="IA68" s="3"/>
      <c r="IB68" s="3"/>
    </row>
    <row r="69" spans="2:240" s="1" customFormat="1" ht="14.25" customHeight="1">
      <c r="B69" s="50" t="s">
        <v>121</v>
      </c>
      <c r="C69" s="63" t="s">
        <v>122</v>
      </c>
      <c r="D69" s="39" t="s">
        <v>114</v>
      </c>
      <c r="E69" s="53">
        <f>35.5+22+41.2+34.5+47</f>
        <v>180.2</v>
      </c>
      <c r="F69" s="280"/>
      <c r="G69" s="200">
        <f t="shared" si="3"/>
        <v>0</v>
      </c>
      <c r="H69" s="309"/>
      <c r="I69" s="264"/>
      <c r="HS69" s="3"/>
      <c r="HT69" s="3"/>
      <c r="HU69" s="3"/>
      <c r="HV69" s="3"/>
      <c r="HW69" s="3"/>
      <c r="HX69" s="3"/>
      <c r="HY69" s="3"/>
      <c r="HZ69" s="3"/>
      <c r="IA69" s="3"/>
      <c r="IB69" s="3"/>
    </row>
    <row r="70" spans="2:240" s="1" customFormat="1" ht="14.25" customHeight="1">
      <c r="B70" s="50" t="s">
        <v>123</v>
      </c>
      <c r="C70" s="63" t="s">
        <v>124</v>
      </c>
      <c r="D70" s="39" t="s">
        <v>114</v>
      </c>
      <c r="E70" s="53">
        <v>100</v>
      </c>
      <c r="F70" s="280"/>
      <c r="G70" s="200">
        <f t="shared" si="3"/>
        <v>0</v>
      </c>
      <c r="H70" s="309"/>
      <c r="I70" s="264"/>
      <c r="HS70" s="3"/>
      <c r="HT70" s="3"/>
      <c r="HU70" s="3"/>
      <c r="HV70" s="3"/>
      <c r="HW70" s="3"/>
      <c r="HX70" s="3"/>
      <c r="HY70" s="3"/>
      <c r="HZ70" s="3"/>
      <c r="IA70" s="3"/>
      <c r="IB70" s="3"/>
    </row>
    <row r="71" spans="2:240" s="1" customFormat="1" ht="13.5" thickBot="1">
      <c r="B71" s="66"/>
      <c r="C71" s="67"/>
      <c r="D71" s="80"/>
      <c r="E71" s="81"/>
      <c r="F71" s="282"/>
      <c r="G71" s="202"/>
      <c r="H71" s="309"/>
      <c r="I71" s="264"/>
      <c r="HW71" s="3"/>
      <c r="HX71" s="3"/>
      <c r="HY71" s="3"/>
      <c r="HZ71" s="3"/>
      <c r="IA71" s="3"/>
      <c r="IB71" s="3"/>
      <c r="IC71" s="3"/>
      <c r="ID71" s="3"/>
      <c r="IE71" s="3"/>
      <c r="IF71" s="3"/>
    </row>
    <row r="72" spans="2:240" s="5" customFormat="1" ht="13.5" thickBot="1">
      <c r="B72" s="211" t="s">
        <v>125</v>
      </c>
      <c r="C72" s="212" t="s">
        <v>126</v>
      </c>
      <c r="D72" s="213"/>
      <c r="E72" s="213"/>
      <c r="F72" s="274"/>
      <c r="G72" s="214"/>
      <c r="H72" s="225">
        <f>+SUM(G73:G74)</f>
        <v>0</v>
      </c>
      <c r="I72" s="320" t="e">
        <f>+H72/$H$221</f>
        <v>#DIV/0!</v>
      </c>
    </row>
    <row r="73" spans="2:240" s="1" customFormat="1" ht="38.25">
      <c r="B73" s="82" t="s">
        <v>127</v>
      </c>
      <c r="C73" s="60" t="s">
        <v>128</v>
      </c>
      <c r="D73" s="83" t="s">
        <v>26</v>
      </c>
      <c r="E73" s="84">
        <f>+E54</f>
        <v>108.77350000000001</v>
      </c>
      <c r="F73" s="302"/>
      <c r="G73" s="200">
        <f>+E73*F73</f>
        <v>0</v>
      </c>
      <c r="H73" s="309"/>
      <c r="I73" s="264"/>
      <c r="HW73" s="3"/>
      <c r="HX73" s="3"/>
      <c r="HY73" s="3"/>
      <c r="HZ73" s="3"/>
      <c r="IA73" s="3"/>
      <c r="IB73" s="3"/>
      <c r="IC73" s="3"/>
      <c r="ID73" s="3"/>
      <c r="IE73" s="3"/>
      <c r="IF73" s="3"/>
    </row>
    <row r="74" spans="2:240" s="1" customFormat="1" ht="13.5" thickBot="1">
      <c r="B74" s="85"/>
      <c r="C74" s="86"/>
      <c r="D74" s="87"/>
      <c r="E74" s="88"/>
      <c r="F74" s="283"/>
      <c r="G74" s="199"/>
      <c r="H74" s="309"/>
      <c r="I74" s="264"/>
      <c r="HW74" s="3"/>
      <c r="HX74" s="3"/>
      <c r="HY74" s="3"/>
      <c r="HZ74" s="3"/>
      <c r="IA74" s="3"/>
      <c r="IB74" s="3"/>
      <c r="IC74" s="3"/>
      <c r="ID74" s="3"/>
      <c r="IE74" s="3"/>
      <c r="IF74" s="3"/>
    </row>
    <row r="75" spans="2:240" s="5" customFormat="1" ht="13.5" thickBot="1">
      <c r="B75" s="211" t="s">
        <v>129</v>
      </c>
      <c r="C75" s="212" t="s">
        <v>130</v>
      </c>
      <c r="D75" s="213"/>
      <c r="E75" s="213"/>
      <c r="F75" s="274"/>
      <c r="G75" s="214"/>
      <c r="H75" s="225">
        <f>+SUM(G76:G76)</f>
        <v>0</v>
      </c>
      <c r="I75" s="320" t="e">
        <f>+H75/$H$221</f>
        <v>#DIV/0!</v>
      </c>
    </row>
    <row r="76" spans="2:240" s="1" customFormat="1" ht="25.5">
      <c r="B76" s="50" t="s">
        <v>131</v>
      </c>
      <c r="C76" s="60" t="s">
        <v>132</v>
      </c>
      <c r="D76" s="61" t="s">
        <v>26</v>
      </c>
      <c r="E76" s="62">
        <f>5.85*3.2</f>
        <v>18.72</v>
      </c>
      <c r="F76" s="301"/>
      <c r="G76" s="200">
        <f>+E76*F76</f>
        <v>0</v>
      </c>
      <c r="H76" s="309"/>
      <c r="I76" s="264"/>
      <c r="HW76" s="3"/>
      <c r="HX76" s="3"/>
      <c r="HY76" s="3"/>
      <c r="HZ76" s="3"/>
      <c r="IA76" s="3"/>
      <c r="IB76" s="3"/>
      <c r="IC76" s="3"/>
      <c r="ID76" s="3"/>
      <c r="IE76" s="3"/>
      <c r="IF76" s="3"/>
    </row>
    <row r="77" spans="2:240" s="1" customFormat="1" ht="13.5" thickBot="1">
      <c r="B77" s="66"/>
      <c r="C77" s="77"/>
      <c r="D77" s="80"/>
      <c r="E77" s="81"/>
      <c r="F77" s="284"/>
      <c r="G77" s="203"/>
      <c r="H77" s="309"/>
      <c r="I77" s="264"/>
      <c r="HW77" s="3"/>
      <c r="HX77" s="3"/>
      <c r="HY77" s="3"/>
      <c r="HZ77" s="3"/>
      <c r="IA77" s="3"/>
      <c r="IB77" s="3"/>
      <c r="IC77" s="3"/>
      <c r="ID77" s="3"/>
      <c r="IE77" s="3"/>
      <c r="IF77" s="3"/>
    </row>
    <row r="78" spans="2:240" s="5" customFormat="1" ht="13.5" thickBot="1">
      <c r="B78" s="211" t="s">
        <v>133</v>
      </c>
      <c r="C78" s="212" t="s">
        <v>134</v>
      </c>
      <c r="D78" s="213"/>
      <c r="E78" s="213"/>
      <c r="F78" s="274"/>
      <c r="G78" s="214"/>
      <c r="H78" s="225">
        <f>+SUM(G79:G96)</f>
        <v>0</v>
      </c>
      <c r="I78" s="320" t="e">
        <f>+H78/$H$221</f>
        <v>#DIV/0!</v>
      </c>
    </row>
    <row r="79" spans="2:240" s="93" customFormat="1" ht="25.5">
      <c r="B79" s="89" t="s">
        <v>135</v>
      </c>
      <c r="C79" s="90" t="s">
        <v>136</v>
      </c>
      <c r="D79" s="91" t="s">
        <v>137</v>
      </c>
      <c r="E79" s="92">
        <v>11</v>
      </c>
      <c r="F79" s="275"/>
      <c r="G79" s="200">
        <f>+E79*F79</f>
        <v>0</v>
      </c>
      <c r="H79" s="313"/>
      <c r="I79" s="265"/>
      <c r="HW79" s="94"/>
      <c r="HX79" s="94"/>
      <c r="HY79" s="94"/>
      <c r="HZ79" s="94"/>
      <c r="IA79" s="94"/>
      <c r="IB79" s="94"/>
      <c r="IC79" s="94"/>
      <c r="ID79" s="94"/>
      <c r="IE79" s="94"/>
      <c r="IF79" s="94"/>
    </row>
    <row r="80" spans="2:240">
      <c r="B80" s="89" t="s">
        <v>138</v>
      </c>
      <c r="C80" s="98" t="s">
        <v>139</v>
      </c>
      <c r="D80" s="99" t="s">
        <v>41</v>
      </c>
      <c r="E80" s="100">
        <v>1</v>
      </c>
      <c r="F80" s="280"/>
      <c r="G80" s="200">
        <f t="shared" ref="G80:G96" si="4">+E80*F80</f>
        <v>0</v>
      </c>
      <c r="H80" s="309"/>
      <c r="I80" s="264"/>
    </row>
    <row r="81" spans="2:240" ht="25.5">
      <c r="B81" s="89" t="s">
        <v>140</v>
      </c>
      <c r="C81" s="98" t="s">
        <v>141</v>
      </c>
      <c r="D81" s="99" t="s">
        <v>142</v>
      </c>
      <c r="E81" s="100">
        <v>2</v>
      </c>
      <c r="F81" s="302"/>
      <c r="G81" s="200">
        <f t="shared" si="4"/>
        <v>0</v>
      </c>
      <c r="H81" s="309"/>
      <c r="I81" s="264"/>
    </row>
    <row r="82" spans="2:240" s="1" customFormat="1" ht="25.5">
      <c r="B82" s="89" t="s">
        <v>143</v>
      </c>
      <c r="C82" s="63" t="s">
        <v>144</v>
      </c>
      <c r="D82" s="39" t="s">
        <v>41</v>
      </c>
      <c r="E82" s="40">
        <v>1</v>
      </c>
      <c r="F82" s="280"/>
      <c r="G82" s="200">
        <f t="shared" si="4"/>
        <v>0</v>
      </c>
      <c r="H82" s="309"/>
      <c r="I82" s="264"/>
      <c r="HW82" s="3"/>
      <c r="HX82" s="3"/>
      <c r="HY82" s="3"/>
      <c r="HZ82" s="3"/>
      <c r="IA82" s="3"/>
      <c r="IB82" s="3"/>
      <c r="IC82" s="3"/>
      <c r="ID82" s="3"/>
      <c r="IE82" s="3"/>
      <c r="IF82" s="3"/>
    </row>
    <row r="83" spans="2:240" s="1" customFormat="1" ht="25.5">
      <c r="B83" s="89" t="s">
        <v>145</v>
      </c>
      <c r="C83" s="63" t="s">
        <v>146</v>
      </c>
      <c r="D83" s="39" t="s">
        <v>41</v>
      </c>
      <c r="E83" s="40">
        <v>1</v>
      </c>
      <c r="F83" s="280"/>
      <c r="G83" s="200">
        <f t="shared" si="4"/>
        <v>0</v>
      </c>
      <c r="H83" s="309"/>
      <c r="I83" s="264"/>
      <c r="HW83" s="3"/>
      <c r="HX83" s="3"/>
      <c r="HY83" s="3"/>
      <c r="HZ83" s="3"/>
      <c r="IA83" s="3"/>
      <c r="IB83" s="3"/>
      <c r="IC83" s="3"/>
      <c r="ID83" s="3"/>
      <c r="IE83" s="3"/>
      <c r="IF83" s="3"/>
    </row>
    <row r="84" spans="2:240" s="1" customFormat="1" ht="25.5">
      <c r="B84" s="89" t="s">
        <v>147</v>
      </c>
      <c r="C84" s="63" t="s">
        <v>148</v>
      </c>
      <c r="D84" s="39" t="s">
        <v>137</v>
      </c>
      <c r="E84" s="40">
        <v>3</v>
      </c>
      <c r="F84" s="280"/>
      <c r="G84" s="200">
        <f t="shared" si="4"/>
        <v>0</v>
      </c>
      <c r="H84" s="309"/>
      <c r="I84" s="264"/>
      <c r="HW84" s="3"/>
      <c r="HX84" s="3"/>
      <c r="HY84" s="3"/>
      <c r="HZ84" s="3"/>
      <c r="IA84" s="3"/>
      <c r="IB84" s="3"/>
      <c r="IC84" s="3"/>
      <c r="ID84" s="3"/>
      <c r="IE84" s="3"/>
      <c r="IF84" s="3"/>
    </row>
    <row r="85" spans="2:240" ht="25.5">
      <c r="B85" s="89" t="s">
        <v>149</v>
      </c>
      <c r="C85" s="98" t="s">
        <v>150</v>
      </c>
      <c r="D85" s="99" t="s">
        <v>137</v>
      </c>
      <c r="E85" s="100">
        <v>2</v>
      </c>
      <c r="F85" s="280"/>
      <c r="G85" s="200">
        <f t="shared" si="4"/>
        <v>0</v>
      </c>
      <c r="H85" s="309"/>
      <c r="I85" s="264"/>
    </row>
    <row r="86" spans="2:240" ht="25.5">
      <c r="B86" s="89" t="s">
        <v>151</v>
      </c>
      <c r="C86" s="98" t="s">
        <v>152</v>
      </c>
      <c r="D86" s="99" t="s">
        <v>137</v>
      </c>
      <c r="E86" s="100">
        <v>4</v>
      </c>
      <c r="F86" s="329"/>
      <c r="G86" s="200">
        <f t="shared" si="4"/>
        <v>0</v>
      </c>
      <c r="H86" s="309"/>
      <c r="I86" s="264"/>
    </row>
    <row r="87" spans="2:240">
      <c r="B87" s="89" t="s">
        <v>153</v>
      </c>
      <c r="C87" s="98" t="s">
        <v>154</v>
      </c>
      <c r="D87" s="99" t="s">
        <v>137</v>
      </c>
      <c r="E87" s="327">
        <v>1</v>
      </c>
      <c r="F87" s="326"/>
      <c r="G87" s="328">
        <f t="shared" si="4"/>
        <v>0</v>
      </c>
      <c r="H87" s="309"/>
      <c r="I87" s="264"/>
    </row>
    <row r="88" spans="2:240" ht="38.25">
      <c r="B88" s="89" t="s">
        <v>155</v>
      </c>
      <c r="C88" s="98" t="s">
        <v>156</v>
      </c>
      <c r="D88" s="99" t="s">
        <v>137</v>
      </c>
      <c r="E88" s="100">
        <v>2</v>
      </c>
      <c r="F88" s="325"/>
      <c r="G88" s="200">
        <f t="shared" si="4"/>
        <v>0</v>
      </c>
      <c r="H88" s="309"/>
      <c r="I88" s="264"/>
    </row>
    <row r="89" spans="2:240">
      <c r="B89" s="89" t="s">
        <v>157</v>
      </c>
      <c r="C89" s="98" t="s">
        <v>158</v>
      </c>
      <c r="D89" s="99" t="s">
        <v>137</v>
      </c>
      <c r="E89" s="100">
        <v>1</v>
      </c>
      <c r="F89" s="276"/>
      <c r="G89" s="200">
        <f t="shared" si="4"/>
        <v>0</v>
      </c>
      <c r="H89" s="309"/>
      <c r="I89" s="264"/>
    </row>
    <row r="90" spans="2:240" ht="25.5">
      <c r="B90" s="89" t="s">
        <v>159</v>
      </c>
      <c r="C90" s="98" t="s">
        <v>160</v>
      </c>
      <c r="D90" s="99" t="s">
        <v>137</v>
      </c>
      <c r="E90" s="327">
        <v>1</v>
      </c>
      <c r="F90" s="330"/>
      <c r="G90" s="328">
        <f t="shared" si="4"/>
        <v>0</v>
      </c>
      <c r="H90" s="309"/>
      <c r="I90" s="264"/>
    </row>
    <row r="91" spans="2:240" ht="25.5">
      <c r="B91" s="89" t="s">
        <v>161</v>
      </c>
      <c r="C91" s="98" t="s">
        <v>162</v>
      </c>
      <c r="D91" s="99" t="s">
        <v>137</v>
      </c>
      <c r="E91" s="327">
        <v>1</v>
      </c>
      <c r="F91" s="330"/>
      <c r="G91" s="328">
        <f t="shared" si="4"/>
        <v>0</v>
      </c>
      <c r="H91" s="309"/>
      <c r="I91" s="264"/>
    </row>
    <row r="92" spans="2:240" ht="38.25">
      <c r="B92" s="89" t="s">
        <v>163</v>
      </c>
      <c r="C92" s="98" t="s">
        <v>164</v>
      </c>
      <c r="D92" s="99" t="s">
        <v>137</v>
      </c>
      <c r="E92" s="327">
        <v>4</v>
      </c>
      <c r="F92" s="330"/>
      <c r="G92" s="328">
        <f t="shared" si="4"/>
        <v>0</v>
      </c>
      <c r="H92" s="309"/>
      <c r="I92" s="264"/>
    </row>
    <row r="93" spans="2:240" ht="38.25">
      <c r="B93" s="89" t="s">
        <v>165</v>
      </c>
      <c r="C93" s="98" t="s">
        <v>166</v>
      </c>
      <c r="D93" s="99" t="s">
        <v>137</v>
      </c>
      <c r="E93" s="327">
        <v>2</v>
      </c>
      <c r="F93" s="330"/>
      <c r="G93" s="328">
        <f t="shared" si="4"/>
        <v>0</v>
      </c>
      <c r="H93" s="309"/>
      <c r="I93" s="264"/>
    </row>
    <row r="94" spans="2:240" ht="25.5">
      <c r="B94" s="89" t="s">
        <v>167</v>
      </c>
      <c r="C94" s="98" t="s">
        <v>168</v>
      </c>
      <c r="D94" s="99" t="s">
        <v>137</v>
      </c>
      <c r="E94" s="327">
        <v>2</v>
      </c>
      <c r="F94" s="326"/>
      <c r="G94" s="328">
        <f t="shared" si="4"/>
        <v>0</v>
      </c>
      <c r="H94" s="309"/>
      <c r="I94" s="264"/>
    </row>
    <row r="95" spans="2:240" ht="25.5">
      <c r="B95" s="89" t="s">
        <v>169</v>
      </c>
      <c r="C95" s="98" t="s">
        <v>170</v>
      </c>
      <c r="D95" s="99" t="s">
        <v>137</v>
      </c>
      <c r="E95" s="100">
        <v>4</v>
      </c>
      <c r="F95" s="325"/>
      <c r="G95" s="200">
        <f t="shared" si="4"/>
        <v>0</v>
      </c>
      <c r="H95" s="309"/>
      <c r="I95" s="264"/>
    </row>
    <row r="96" spans="2:240" ht="25.5">
      <c r="B96" s="89" t="s">
        <v>171</v>
      </c>
      <c r="C96" s="98" t="s">
        <v>172</v>
      </c>
      <c r="D96" s="99" t="s">
        <v>137</v>
      </c>
      <c r="E96" s="100">
        <v>1</v>
      </c>
      <c r="F96" s="280"/>
      <c r="G96" s="200">
        <f t="shared" si="4"/>
        <v>0</v>
      </c>
      <c r="H96" s="309"/>
      <c r="I96" s="264"/>
    </row>
    <row r="97" spans="2:240" ht="13.5" thickBot="1">
      <c r="B97" s="101"/>
      <c r="C97" s="102"/>
      <c r="D97" s="103"/>
      <c r="E97" s="104"/>
      <c r="F97" s="286"/>
      <c r="G97" s="203"/>
      <c r="H97" s="309"/>
      <c r="I97" s="264"/>
    </row>
    <row r="98" spans="2:240" s="5" customFormat="1" ht="13.5" thickBot="1">
      <c r="B98" s="211" t="s">
        <v>173</v>
      </c>
      <c r="C98" s="212" t="s">
        <v>174</v>
      </c>
      <c r="D98" s="213"/>
      <c r="E98" s="213"/>
      <c r="F98" s="274"/>
      <c r="G98" s="214"/>
      <c r="H98" s="225">
        <f>+SUM(G99:G102)</f>
        <v>0</v>
      </c>
      <c r="I98" s="320" t="e">
        <f>+H98/$H$221</f>
        <v>#DIV/0!</v>
      </c>
    </row>
    <row r="99" spans="2:240" s="1" customFormat="1" ht="25.5">
      <c r="B99" s="105" t="s">
        <v>175</v>
      </c>
      <c r="C99" s="106" t="s">
        <v>176</v>
      </c>
      <c r="D99" s="41" t="s">
        <v>41</v>
      </c>
      <c r="E99" s="107">
        <v>1</v>
      </c>
      <c r="F99" s="275"/>
      <c r="G99" s="200">
        <f>+E99*F99</f>
        <v>0</v>
      </c>
      <c r="H99" s="309"/>
      <c r="I99" s="264"/>
      <c r="HW99" s="3"/>
      <c r="HX99" s="3"/>
      <c r="HY99" s="3"/>
      <c r="HZ99" s="3"/>
      <c r="IA99" s="3"/>
      <c r="IB99" s="3"/>
      <c r="IC99" s="3"/>
      <c r="ID99" s="3"/>
      <c r="IE99" s="3"/>
      <c r="IF99" s="3"/>
    </row>
    <row r="100" spans="2:240" s="1" customFormat="1">
      <c r="B100" s="108" t="s">
        <v>177</v>
      </c>
      <c r="C100" s="106" t="s">
        <v>178</v>
      </c>
      <c r="D100" s="41" t="s">
        <v>41</v>
      </c>
      <c r="E100" s="107">
        <v>1</v>
      </c>
      <c r="F100" s="275"/>
      <c r="G100" s="200">
        <f>+E100*F100</f>
        <v>0</v>
      </c>
      <c r="H100" s="309"/>
      <c r="I100" s="264"/>
      <c r="HW100" s="3"/>
      <c r="HX100" s="3"/>
      <c r="HY100" s="3"/>
      <c r="HZ100" s="3"/>
      <c r="IA100" s="3"/>
      <c r="IB100" s="3"/>
      <c r="IC100" s="3"/>
      <c r="ID100" s="3"/>
      <c r="IE100" s="3"/>
      <c r="IF100" s="3"/>
    </row>
    <row r="101" spans="2:240" s="1" customFormat="1">
      <c r="B101" s="108" t="s">
        <v>179</v>
      </c>
      <c r="C101" s="106" t="s">
        <v>180</v>
      </c>
      <c r="D101" s="41" t="s">
        <v>41</v>
      </c>
      <c r="E101" s="107">
        <v>1</v>
      </c>
      <c r="F101" s="275"/>
      <c r="G101" s="200">
        <f>+E101*F101</f>
        <v>0</v>
      </c>
      <c r="H101" s="309"/>
      <c r="I101" s="264"/>
      <c r="HW101" s="3"/>
      <c r="HX101" s="3"/>
      <c r="HY101" s="3"/>
      <c r="HZ101" s="3"/>
      <c r="IA101" s="3"/>
      <c r="IB101" s="3"/>
      <c r="IC101" s="3"/>
      <c r="ID101" s="3"/>
      <c r="IE101" s="3"/>
      <c r="IF101" s="3"/>
    </row>
    <row r="102" spans="2:240" s="1" customFormat="1">
      <c r="B102" s="108" t="s">
        <v>181</v>
      </c>
      <c r="C102" s="106" t="s">
        <v>182</v>
      </c>
      <c r="D102" s="41" t="s">
        <v>137</v>
      </c>
      <c r="E102" s="107">
        <v>20</v>
      </c>
      <c r="F102" s="275"/>
      <c r="G102" s="200">
        <f>+E102*F102</f>
        <v>0</v>
      </c>
      <c r="H102" s="309"/>
      <c r="I102" s="264"/>
      <c r="HW102" s="3"/>
      <c r="HX102" s="3"/>
      <c r="HY102" s="3"/>
      <c r="HZ102" s="3"/>
      <c r="IA102" s="3"/>
      <c r="IB102" s="3"/>
      <c r="IC102" s="3"/>
      <c r="ID102" s="3"/>
      <c r="IE102" s="3"/>
      <c r="IF102" s="3"/>
    </row>
    <row r="103" spans="2:240" s="1" customFormat="1" ht="13.5" thickBot="1">
      <c r="B103" s="109"/>
      <c r="C103" s="110"/>
      <c r="D103" s="28"/>
      <c r="E103" s="29"/>
      <c r="F103" s="287"/>
      <c r="G103" s="204"/>
      <c r="H103" s="309"/>
      <c r="I103" s="264"/>
      <c r="HW103" s="3"/>
      <c r="HX103" s="3"/>
      <c r="HY103" s="3"/>
      <c r="HZ103" s="3"/>
      <c r="IA103" s="3"/>
      <c r="IB103" s="3"/>
      <c r="IC103" s="3"/>
      <c r="ID103" s="3"/>
      <c r="IE103" s="3"/>
      <c r="IF103" s="3"/>
    </row>
    <row r="104" spans="2:240" s="5" customFormat="1">
      <c r="B104" s="211" t="s">
        <v>183</v>
      </c>
      <c r="C104" s="212" t="s">
        <v>184</v>
      </c>
      <c r="D104" s="213"/>
      <c r="E104" s="213"/>
      <c r="F104" s="274"/>
      <c r="G104" s="214"/>
      <c r="H104" s="225">
        <f>+SUM(G105:G112)</f>
        <v>0</v>
      </c>
      <c r="I104" s="320" t="e">
        <f>+H104/$H$221</f>
        <v>#DIV/0!</v>
      </c>
    </row>
    <row r="105" spans="2:240" ht="25.5">
      <c r="B105" s="105" t="s">
        <v>185</v>
      </c>
      <c r="C105" s="60" t="s">
        <v>186</v>
      </c>
      <c r="D105" s="61" t="s">
        <v>26</v>
      </c>
      <c r="E105" s="62">
        <f>(35.2+22+18.35+15.5+17.5+88.8+15.2+25.5)*3.2+(9.39+15)*1.5+94*2.6</f>
        <v>1042.7450000000001</v>
      </c>
      <c r="F105" s="333"/>
      <c r="G105" s="200">
        <f>+E105*F105</f>
        <v>0</v>
      </c>
      <c r="H105" s="309"/>
      <c r="I105" s="264"/>
    </row>
    <row r="106" spans="2:240" ht="38.25">
      <c r="B106" s="105" t="s">
        <v>187</v>
      </c>
      <c r="C106" s="63" t="s">
        <v>188</v>
      </c>
      <c r="D106" s="64" t="s">
        <v>26</v>
      </c>
      <c r="E106" s="332">
        <f>36.5+15.5+19+14.5+16.72+5.4+215.5+14+14+40+41</f>
        <v>432.12</v>
      </c>
      <c r="F106" s="331"/>
      <c r="G106" s="328">
        <f t="shared" ref="G106:G112" si="5">+E106*F106</f>
        <v>0</v>
      </c>
      <c r="H106" s="309"/>
      <c r="I106" s="264"/>
    </row>
    <row r="107" spans="2:240">
      <c r="B107" s="105" t="s">
        <v>189</v>
      </c>
      <c r="C107" s="60" t="s">
        <v>190</v>
      </c>
      <c r="D107" s="61" t="s">
        <v>26</v>
      </c>
      <c r="E107" s="40">
        <f>43+35+12.5*3*2+42*2.6+26.43+17+13+12+16+24+15+64+10.3*0.4*2+10.3*0.4*2+20.09</f>
        <v>486.2</v>
      </c>
      <c r="F107" s="300"/>
      <c r="G107" s="200">
        <f t="shared" si="5"/>
        <v>0</v>
      </c>
      <c r="H107" s="309"/>
      <c r="I107" s="264"/>
    </row>
    <row r="108" spans="2:240" s="1" customFormat="1" ht="25.5">
      <c r="B108" s="105" t="s">
        <v>191</v>
      </c>
      <c r="C108" s="63" t="s">
        <v>192</v>
      </c>
      <c r="D108" s="64" t="s">
        <v>26</v>
      </c>
      <c r="E108" s="40">
        <v>190</v>
      </c>
      <c r="F108" s="280"/>
      <c r="G108" s="200">
        <f t="shared" si="5"/>
        <v>0</v>
      </c>
      <c r="H108" s="309"/>
      <c r="I108" s="264"/>
      <c r="HW108" s="3"/>
      <c r="HX108" s="3"/>
      <c r="HY108" s="3"/>
      <c r="HZ108" s="3"/>
      <c r="IA108" s="3"/>
      <c r="IB108" s="3"/>
      <c r="IC108" s="3"/>
      <c r="ID108" s="3"/>
      <c r="IE108" s="3"/>
      <c r="IF108" s="3"/>
    </row>
    <row r="109" spans="2:240" s="1" customFormat="1" ht="25.5">
      <c r="B109" s="105" t="s">
        <v>193</v>
      </c>
      <c r="C109" s="63" t="s">
        <v>194</v>
      </c>
      <c r="D109" s="64" t="s">
        <v>26</v>
      </c>
      <c r="E109" s="40">
        <v>50</v>
      </c>
      <c r="F109" s="280"/>
      <c r="G109" s="200">
        <f t="shared" si="5"/>
        <v>0</v>
      </c>
      <c r="H109" s="309"/>
      <c r="I109" s="264"/>
      <c r="HW109" s="3"/>
      <c r="HX109" s="3"/>
      <c r="HY109" s="3"/>
      <c r="HZ109" s="3"/>
      <c r="IA109" s="3"/>
      <c r="IB109" s="3"/>
      <c r="IC109" s="3"/>
      <c r="ID109" s="3"/>
      <c r="IE109" s="3"/>
      <c r="IF109" s="3"/>
    </row>
    <row r="110" spans="2:240" s="1" customFormat="1">
      <c r="B110" s="105" t="s">
        <v>195</v>
      </c>
      <c r="C110" s="63" t="s">
        <v>196</v>
      </c>
      <c r="D110" s="64" t="s">
        <v>26</v>
      </c>
      <c r="E110" s="40">
        <v>60</v>
      </c>
      <c r="F110" s="280"/>
      <c r="G110" s="200">
        <f t="shared" si="5"/>
        <v>0</v>
      </c>
      <c r="H110" s="309"/>
      <c r="I110" s="264"/>
      <c r="HW110" s="3"/>
      <c r="HX110" s="3"/>
      <c r="HY110" s="3"/>
      <c r="HZ110" s="3"/>
      <c r="IA110" s="3"/>
      <c r="IB110" s="3"/>
      <c r="IC110" s="3"/>
      <c r="ID110" s="3"/>
      <c r="IE110" s="3"/>
      <c r="IF110" s="3"/>
    </row>
    <row r="111" spans="2:240" s="1" customFormat="1" ht="25.5">
      <c r="B111" s="105" t="s">
        <v>197</v>
      </c>
      <c r="C111" s="63" t="s">
        <v>198</v>
      </c>
      <c r="D111" s="64" t="s">
        <v>26</v>
      </c>
      <c r="E111" s="40">
        <v>50</v>
      </c>
      <c r="F111" s="280"/>
      <c r="G111" s="200">
        <f t="shared" ref="G111" si="6">+E111*F111</f>
        <v>0</v>
      </c>
      <c r="H111" s="309"/>
      <c r="I111" s="264"/>
      <c r="HW111" s="3"/>
      <c r="HX111" s="3"/>
      <c r="HY111" s="3"/>
      <c r="HZ111" s="3"/>
      <c r="IA111" s="3"/>
      <c r="IB111" s="3"/>
      <c r="IC111" s="3"/>
      <c r="ID111" s="3"/>
      <c r="IE111" s="3"/>
      <c r="IF111" s="3"/>
    </row>
    <row r="112" spans="2:240" s="1" customFormat="1">
      <c r="B112" s="105" t="s">
        <v>199</v>
      </c>
      <c r="C112" s="63" t="s">
        <v>200</v>
      </c>
      <c r="D112" s="64" t="s">
        <v>26</v>
      </c>
      <c r="E112" s="40">
        <v>3</v>
      </c>
      <c r="F112" s="280"/>
      <c r="G112" s="200">
        <f t="shared" si="5"/>
        <v>0</v>
      </c>
      <c r="H112" s="309"/>
      <c r="I112" s="264"/>
      <c r="HW112" s="3"/>
      <c r="HX112" s="3"/>
      <c r="HY112" s="3"/>
      <c r="HZ112" s="3"/>
      <c r="IA112" s="3"/>
      <c r="IB112" s="3"/>
      <c r="IC112" s="3"/>
      <c r="ID112" s="3"/>
      <c r="IE112" s="3"/>
      <c r="IF112" s="3"/>
    </row>
    <row r="113" spans="2:240" s="1" customFormat="1" ht="13.5" thickBot="1">
      <c r="B113" s="111"/>
      <c r="C113" s="77"/>
      <c r="D113" s="80"/>
      <c r="E113" s="104"/>
      <c r="F113" s="284"/>
      <c r="G113" s="205"/>
      <c r="H113" s="309"/>
      <c r="I113" s="264"/>
      <c r="HW113" s="3"/>
      <c r="HX113" s="3"/>
      <c r="HY113" s="3"/>
      <c r="HZ113" s="3"/>
      <c r="IA113" s="3"/>
      <c r="IB113" s="3"/>
      <c r="IC113" s="3"/>
      <c r="ID113" s="3"/>
      <c r="IE113" s="3"/>
      <c r="IF113" s="3"/>
    </row>
    <row r="114" spans="2:240" s="5" customFormat="1" ht="13.5" thickBot="1">
      <c r="B114" s="211" t="s">
        <v>201</v>
      </c>
      <c r="C114" s="212" t="s">
        <v>202</v>
      </c>
      <c r="D114" s="213"/>
      <c r="E114" s="213"/>
      <c r="F114" s="274"/>
      <c r="G114" s="214"/>
      <c r="H114" s="225">
        <f>+SUM(G115:G133)</f>
        <v>0</v>
      </c>
      <c r="I114" s="320" t="e">
        <f>+H114/$H$221</f>
        <v>#DIV/0!</v>
      </c>
    </row>
    <row r="115" spans="2:240" s="1" customFormat="1" ht="25.5">
      <c r="B115" s="112" t="s">
        <v>203</v>
      </c>
      <c r="C115" s="113" t="s">
        <v>204</v>
      </c>
      <c r="D115" s="114" t="s">
        <v>18</v>
      </c>
      <c r="E115" s="115">
        <v>1</v>
      </c>
      <c r="F115" s="288"/>
      <c r="G115" s="206">
        <f>+E115*F115</f>
        <v>0</v>
      </c>
      <c r="H115" s="309"/>
      <c r="I115" s="264"/>
      <c r="HW115" s="3"/>
      <c r="HX115" s="3"/>
      <c r="HY115" s="3"/>
      <c r="HZ115" s="3"/>
      <c r="IA115" s="3"/>
      <c r="IB115" s="3"/>
      <c r="IC115" s="3"/>
      <c r="ID115" s="3"/>
      <c r="IE115" s="3"/>
      <c r="IF115" s="3"/>
    </row>
    <row r="116" spans="2:240" s="5" customFormat="1">
      <c r="B116" s="217" t="s">
        <v>205</v>
      </c>
      <c r="C116" s="218" t="s">
        <v>206</v>
      </c>
      <c r="D116" s="218"/>
      <c r="E116" s="218"/>
      <c r="F116" s="289"/>
      <c r="G116" s="219"/>
      <c r="H116" s="309"/>
      <c r="I116" s="266"/>
    </row>
    <row r="117" spans="2:240" s="1" customFormat="1">
      <c r="B117" s="116" t="s">
        <v>207</v>
      </c>
      <c r="C117" s="60" t="s">
        <v>208</v>
      </c>
      <c r="D117" s="61" t="s">
        <v>137</v>
      </c>
      <c r="E117" s="117">
        <v>4</v>
      </c>
      <c r="F117" s="275"/>
      <c r="G117" s="200">
        <f>+E117*F117</f>
        <v>0</v>
      </c>
      <c r="H117" s="306"/>
      <c r="I117" s="264"/>
      <c r="HW117" s="3"/>
      <c r="HX117" s="3"/>
      <c r="HY117" s="3"/>
      <c r="HZ117" s="3"/>
      <c r="IA117" s="3"/>
      <c r="IB117" s="3"/>
      <c r="IC117" s="3"/>
      <c r="ID117" s="3"/>
      <c r="IE117" s="3"/>
      <c r="IF117" s="3"/>
    </row>
    <row r="118" spans="2:240" s="1" customFormat="1">
      <c r="B118" s="118" t="s">
        <v>209</v>
      </c>
      <c r="C118" s="63" t="s">
        <v>210</v>
      </c>
      <c r="D118" s="64" t="s">
        <v>137</v>
      </c>
      <c r="E118" s="100">
        <v>3</v>
      </c>
      <c r="F118" s="280"/>
      <c r="G118" s="200">
        <f t="shared" ref="G118:G133" si="7">+E118*F118</f>
        <v>0</v>
      </c>
      <c r="H118" s="309"/>
      <c r="I118" s="264"/>
      <c r="HW118" s="3"/>
      <c r="HX118" s="3"/>
      <c r="HY118" s="3"/>
      <c r="HZ118" s="3"/>
      <c r="IA118" s="3"/>
      <c r="IB118" s="3"/>
      <c r="IC118" s="3"/>
      <c r="ID118" s="3"/>
      <c r="IE118" s="3"/>
      <c r="IF118" s="3"/>
    </row>
    <row r="119" spans="2:240" s="1" customFormat="1">
      <c r="B119" s="118" t="s">
        <v>211</v>
      </c>
      <c r="C119" s="63" t="s">
        <v>212</v>
      </c>
      <c r="D119" s="64" t="s">
        <v>137</v>
      </c>
      <c r="E119" s="100">
        <v>5</v>
      </c>
      <c r="F119" s="280"/>
      <c r="G119" s="200">
        <f t="shared" si="7"/>
        <v>0</v>
      </c>
      <c r="H119" s="309"/>
      <c r="I119" s="264"/>
      <c r="HW119" s="3"/>
      <c r="HX119" s="3"/>
      <c r="HY119" s="3"/>
      <c r="HZ119" s="3"/>
      <c r="IA119" s="3"/>
      <c r="IB119" s="3"/>
      <c r="IC119" s="3"/>
      <c r="ID119" s="3"/>
      <c r="IE119" s="3"/>
      <c r="IF119" s="3"/>
    </row>
    <row r="120" spans="2:240" s="1" customFormat="1">
      <c r="B120" s="118" t="s">
        <v>213</v>
      </c>
      <c r="C120" s="63" t="s">
        <v>214</v>
      </c>
      <c r="D120" s="64" t="s">
        <v>137</v>
      </c>
      <c r="E120" s="100">
        <v>5</v>
      </c>
      <c r="F120" s="280"/>
      <c r="G120" s="200">
        <f t="shared" si="7"/>
        <v>0</v>
      </c>
      <c r="H120" s="309"/>
      <c r="I120" s="264"/>
      <c r="HW120" s="3"/>
      <c r="HX120" s="3"/>
      <c r="HY120" s="3"/>
      <c r="HZ120" s="3"/>
      <c r="IA120" s="3"/>
      <c r="IB120" s="3"/>
      <c r="IC120" s="3"/>
      <c r="ID120" s="3"/>
      <c r="IE120" s="3"/>
      <c r="IF120" s="3"/>
    </row>
    <row r="121" spans="2:240" s="1" customFormat="1">
      <c r="B121" s="118" t="s">
        <v>215</v>
      </c>
      <c r="C121" s="63" t="s">
        <v>216</v>
      </c>
      <c r="D121" s="64" t="s">
        <v>137</v>
      </c>
      <c r="E121" s="100">
        <v>5</v>
      </c>
      <c r="F121" s="280"/>
      <c r="G121" s="200">
        <f t="shared" si="7"/>
        <v>0</v>
      </c>
      <c r="H121" s="309"/>
      <c r="I121" s="264"/>
      <c r="HW121" s="3"/>
      <c r="HX121" s="3"/>
      <c r="HY121" s="3"/>
      <c r="HZ121" s="3"/>
      <c r="IA121" s="3"/>
      <c r="IB121" s="3"/>
      <c r="IC121" s="3"/>
      <c r="ID121" s="3"/>
      <c r="IE121" s="3"/>
      <c r="IF121" s="3"/>
    </row>
    <row r="122" spans="2:240" s="1" customFormat="1">
      <c r="B122" s="118" t="s">
        <v>217</v>
      </c>
      <c r="C122" s="119" t="s">
        <v>218</v>
      </c>
      <c r="D122" s="64" t="s">
        <v>137</v>
      </c>
      <c r="E122" s="100">
        <v>2</v>
      </c>
      <c r="F122" s="280"/>
      <c r="G122" s="200">
        <f t="shared" si="7"/>
        <v>0</v>
      </c>
      <c r="H122" s="309"/>
      <c r="I122" s="264"/>
      <c r="HW122" s="3"/>
      <c r="HX122" s="3"/>
      <c r="HY122" s="3"/>
      <c r="HZ122" s="3"/>
      <c r="IA122" s="3"/>
      <c r="IB122" s="3"/>
      <c r="IC122" s="3"/>
      <c r="ID122" s="3"/>
      <c r="IE122" s="3"/>
      <c r="IF122" s="3"/>
    </row>
    <row r="123" spans="2:240" s="1" customFormat="1">
      <c r="B123" s="118" t="s">
        <v>219</v>
      </c>
      <c r="C123" s="36" t="s">
        <v>220</v>
      </c>
      <c r="D123" s="64" t="s">
        <v>137</v>
      </c>
      <c r="E123" s="100">
        <v>2</v>
      </c>
      <c r="F123" s="280"/>
      <c r="G123" s="200">
        <f t="shared" si="7"/>
        <v>0</v>
      </c>
      <c r="H123" s="309"/>
      <c r="I123" s="264"/>
      <c r="HW123" s="3"/>
      <c r="HX123" s="3"/>
      <c r="HY123" s="3"/>
      <c r="HZ123" s="3"/>
      <c r="IA123" s="3"/>
      <c r="IB123" s="3"/>
      <c r="IC123" s="3"/>
      <c r="ID123" s="3"/>
      <c r="IE123" s="3"/>
      <c r="IF123" s="3"/>
    </row>
    <row r="124" spans="2:240" s="1" customFormat="1">
      <c r="B124" s="118" t="s">
        <v>221</v>
      </c>
      <c r="C124" s="36" t="s">
        <v>222</v>
      </c>
      <c r="D124" s="64" t="s">
        <v>137</v>
      </c>
      <c r="E124" s="100">
        <v>1</v>
      </c>
      <c r="F124" s="280"/>
      <c r="G124" s="200">
        <f t="shared" si="7"/>
        <v>0</v>
      </c>
      <c r="H124" s="309"/>
      <c r="I124" s="264"/>
      <c r="HW124" s="3"/>
      <c r="HX124" s="3"/>
      <c r="HY124" s="3"/>
      <c r="HZ124" s="3"/>
      <c r="IA124" s="3"/>
      <c r="IB124" s="3"/>
      <c r="IC124" s="3"/>
      <c r="ID124" s="3"/>
      <c r="IE124" s="3"/>
      <c r="IF124" s="3"/>
    </row>
    <row r="125" spans="2:240" s="1" customFormat="1">
      <c r="B125" s="118" t="s">
        <v>223</v>
      </c>
      <c r="C125" s="36" t="s">
        <v>224</v>
      </c>
      <c r="D125" s="64" t="s">
        <v>137</v>
      </c>
      <c r="E125" s="100">
        <v>1</v>
      </c>
      <c r="F125" s="280"/>
      <c r="G125" s="200">
        <f t="shared" si="7"/>
        <v>0</v>
      </c>
      <c r="H125" s="309"/>
      <c r="I125" s="264"/>
      <c r="HW125" s="3"/>
      <c r="HX125" s="3"/>
      <c r="HY125" s="3"/>
      <c r="HZ125" s="3"/>
      <c r="IA125" s="3"/>
      <c r="IB125" s="3"/>
      <c r="IC125" s="3"/>
      <c r="ID125" s="3"/>
      <c r="IE125" s="3"/>
      <c r="IF125" s="3"/>
    </row>
    <row r="126" spans="2:240" s="1" customFormat="1" ht="25.5">
      <c r="B126" s="118" t="s">
        <v>225</v>
      </c>
      <c r="C126" s="36" t="s">
        <v>226</v>
      </c>
      <c r="D126" s="64" t="s">
        <v>137</v>
      </c>
      <c r="E126" s="100">
        <v>1</v>
      </c>
      <c r="F126" s="280"/>
      <c r="G126" s="200">
        <f t="shared" si="7"/>
        <v>0</v>
      </c>
      <c r="H126" s="309"/>
      <c r="I126" s="264"/>
      <c r="HW126" s="3"/>
      <c r="HX126" s="3"/>
      <c r="HY126" s="3"/>
      <c r="HZ126" s="3"/>
      <c r="IA126" s="3"/>
      <c r="IB126" s="3"/>
      <c r="IC126" s="3"/>
      <c r="ID126" s="3"/>
      <c r="IE126" s="3"/>
      <c r="IF126" s="3"/>
    </row>
    <row r="127" spans="2:240" s="1" customFormat="1">
      <c r="B127" s="118" t="s">
        <v>227</v>
      </c>
      <c r="C127" s="36" t="s">
        <v>228</v>
      </c>
      <c r="D127" s="64" t="s">
        <v>137</v>
      </c>
      <c r="E127" s="100">
        <v>1</v>
      </c>
      <c r="F127" s="280"/>
      <c r="G127" s="200">
        <f t="shared" si="7"/>
        <v>0</v>
      </c>
      <c r="H127" s="309"/>
      <c r="I127" s="264"/>
      <c r="HW127" s="3"/>
      <c r="HX127" s="3"/>
      <c r="HY127" s="3"/>
      <c r="HZ127" s="3"/>
      <c r="IA127" s="3"/>
      <c r="IB127" s="3"/>
      <c r="IC127" s="3"/>
      <c r="ID127" s="3"/>
      <c r="IE127" s="3"/>
      <c r="IF127" s="3"/>
    </row>
    <row r="128" spans="2:240" s="1" customFormat="1">
      <c r="B128" s="118" t="s">
        <v>229</v>
      </c>
      <c r="C128" s="36" t="s">
        <v>230</v>
      </c>
      <c r="D128" s="64" t="s">
        <v>137</v>
      </c>
      <c r="E128" s="100">
        <v>1</v>
      </c>
      <c r="F128" s="280"/>
      <c r="G128" s="200">
        <f t="shared" si="7"/>
        <v>0</v>
      </c>
      <c r="H128" s="309"/>
      <c r="I128" s="264"/>
      <c r="HW128" s="3"/>
      <c r="HX128" s="3"/>
      <c r="HY128" s="3"/>
      <c r="HZ128" s="3"/>
      <c r="IA128" s="3"/>
      <c r="IB128" s="3"/>
      <c r="IC128" s="3"/>
      <c r="ID128" s="3"/>
      <c r="IE128" s="3"/>
      <c r="IF128" s="3"/>
    </row>
    <row r="129" spans="2:240" s="1" customFormat="1">
      <c r="B129" s="118" t="s">
        <v>231</v>
      </c>
      <c r="C129" s="36" t="s">
        <v>232</v>
      </c>
      <c r="D129" s="64" t="s">
        <v>137</v>
      </c>
      <c r="E129" s="100">
        <v>1</v>
      </c>
      <c r="F129" s="280"/>
      <c r="G129" s="200">
        <f t="shared" si="7"/>
        <v>0</v>
      </c>
      <c r="H129" s="309"/>
      <c r="I129" s="264"/>
      <c r="HW129" s="3"/>
      <c r="HX129" s="3"/>
      <c r="HY129" s="3"/>
      <c r="HZ129" s="3"/>
      <c r="IA129" s="3"/>
      <c r="IB129" s="3"/>
      <c r="IC129" s="3"/>
      <c r="ID129" s="3"/>
      <c r="IE129" s="3"/>
      <c r="IF129" s="3"/>
    </row>
    <row r="130" spans="2:240" s="1" customFormat="1">
      <c r="B130" s="118" t="s">
        <v>233</v>
      </c>
      <c r="C130" s="36" t="s">
        <v>234</v>
      </c>
      <c r="D130" s="64" t="s">
        <v>137</v>
      </c>
      <c r="E130" s="100">
        <v>1</v>
      </c>
      <c r="F130" s="280"/>
      <c r="G130" s="200">
        <f t="shared" si="7"/>
        <v>0</v>
      </c>
      <c r="H130" s="309"/>
      <c r="I130" s="264"/>
      <c r="HW130" s="3"/>
      <c r="HX130" s="3"/>
      <c r="HY130" s="3"/>
      <c r="HZ130" s="3"/>
      <c r="IA130" s="3"/>
      <c r="IB130" s="3"/>
      <c r="IC130" s="3"/>
      <c r="ID130" s="3"/>
      <c r="IE130" s="3"/>
      <c r="IF130" s="3"/>
    </row>
    <row r="131" spans="2:240" s="1" customFormat="1">
      <c r="B131" s="118" t="s">
        <v>235</v>
      </c>
      <c r="C131" s="63" t="s">
        <v>236</v>
      </c>
      <c r="D131" s="64" t="s">
        <v>137</v>
      </c>
      <c r="E131" s="100">
        <v>4</v>
      </c>
      <c r="F131" s="280"/>
      <c r="G131" s="200">
        <f t="shared" si="7"/>
        <v>0</v>
      </c>
      <c r="H131" s="309"/>
      <c r="I131" s="264"/>
      <c r="HW131" s="3"/>
      <c r="HX131" s="3"/>
      <c r="HY131" s="3"/>
      <c r="HZ131" s="3"/>
      <c r="IA131" s="3"/>
      <c r="IB131" s="3"/>
      <c r="IC131" s="3"/>
      <c r="ID131" s="3"/>
      <c r="IE131" s="3"/>
      <c r="IF131" s="3"/>
    </row>
    <row r="132" spans="2:240" s="1" customFormat="1">
      <c r="B132" s="118" t="s">
        <v>237</v>
      </c>
      <c r="C132" s="120" t="s">
        <v>238</v>
      </c>
      <c r="D132" s="64" t="s">
        <v>137</v>
      </c>
      <c r="E132" s="100">
        <v>4</v>
      </c>
      <c r="F132" s="280"/>
      <c r="G132" s="200">
        <f t="shared" si="7"/>
        <v>0</v>
      </c>
      <c r="H132" s="309"/>
      <c r="I132" s="264"/>
      <c r="HW132" s="3"/>
      <c r="HX132" s="3"/>
      <c r="HY132" s="3"/>
      <c r="HZ132" s="3"/>
      <c r="IA132" s="3"/>
      <c r="IB132" s="3"/>
      <c r="IC132" s="3"/>
      <c r="ID132" s="3"/>
      <c r="IE132" s="3"/>
      <c r="IF132" s="3"/>
    </row>
    <row r="133" spans="2:240" s="1" customFormat="1">
      <c r="B133" s="118" t="s">
        <v>239</v>
      </c>
      <c r="C133" s="120" t="s">
        <v>240</v>
      </c>
      <c r="D133" s="64" t="s">
        <v>137</v>
      </c>
      <c r="E133" s="100">
        <v>4</v>
      </c>
      <c r="F133" s="280"/>
      <c r="G133" s="200">
        <f t="shared" si="7"/>
        <v>0</v>
      </c>
      <c r="H133" s="309"/>
      <c r="I133" s="264"/>
      <c r="HW133" s="3"/>
      <c r="HX133" s="3"/>
      <c r="HY133" s="3"/>
      <c r="HZ133" s="3"/>
      <c r="IA133" s="3"/>
      <c r="IB133" s="3"/>
      <c r="IC133" s="3"/>
      <c r="ID133" s="3"/>
      <c r="IE133" s="3"/>
      <c r="IF133" s="3"/>
    </row>
    <row r="134" spans="2:240" s="1" customFormat="1" ht="13.5" thickBot="1">
      <c r="B134" s="121"/>
      <c r="C134" s="122"/>
      <c r="D134" s="80"/>
      <c r="E134" s="104"/>
      <c r="F134" s="284"/>
      <c r="G134" s="205"/>
      <c r="H134" s="309"/>
      <c r="I134" s="264"/>
      <c r="HW134" s="3"/>
      <c r="HX134" s="3"/>
      <c r="HY134" s="3"/>
      <c r="HZ134" s="3"/>
      <c r="IA134" s="3"/>
      <c r="IB134" s="3"/>
      <c r="IC134" s="3"/>
      <c r="ID134" s="3"/>
      <c r="IE134" s="3"/>
      <c r="IF134" s="3"/>
    </row>
    <row r="135" spans="2:240" s="5" customFormat="1" ht="13.5" thickBot="1">
      <c r="B135" s="211" t="s">
        <v>241</v>
      </c>
      <c r="C135" s="212" t="s">
        <v>242</v>
      </c>
      <c r="D135" s="213"/>
      <c r="E135" s="213"/>
      <c r="F135" s="274"/>
      <c r="G135" s="214"/>
      <c r="H135" s="225">
        <f>+SUM(G137:G174)</f>
        <v>0</v>
      </c>
      <c r="I135" s="320" t="e">
        <f>+H135/$H$221</f>
        <v>#DIV/0!</v>
      </c>
    </row>
    <row r="136" spans="2:240" s="221" customFormat="1">
      <c r="B136" s="222" t="s">
        <v>243</v>
      </c>
      <c r="C136" s="223" t="s">
        <v>244</v>
      </c>
      <c r="D136" s="223"/>
      <c r="E136" s="223"/>
      <c r="F136" s="290"/>
      <c r="G136" s="224"/>
      <c r="H136" s="314"/>
      <c r="I136" s="266"/>
      <c r="J136" s="316"/>
    </row>
    <row r="137" spans="2:240" s="1" customFormat="1" ht="38.25">
      <c r="B137" s="141" t="s">
        <v>245</v>
      </c>
      <c r="C137" s="51" t="s">
        <v>246</v>
      </c>
      <c r="D137" s="220" t="s">
        <v>29</v>
      </c>
      <c r="E137" s="117">
        <v>1</v>
      </c>
      <c r="F137" s="292"/>
      <c r="G137" s="200">
        <f>+E137*F137</f>
        <v>0</v>
      </c>
      <c r="H137" s="306"/>
      <c r="I137" s="264"/>
      <c r="HW137" s="3"/>
      <c r="HX137" s="3"/>
      <c r="HY137" s="3"/>
      <c r="HZ137" s="3"/>
      <c r="IA137" s="3"/>
      <c r="IB137" s="3"/>
      <c r="IC137" s="3"/>
      <c r="ID137" s="3"/>
      <c r="IE137" s="3"/>
      <c r="IF137" s="3"/>
    </row>
    <row r="138" spans="2:240" s="1" customFormat="1" ht="38.25">
      <c r="B138" s="123" t="s">
        <v>247</v>
      </c>
      <c r="C138" s="36" t="s">
        <v>248</v>
      </c>
      <c r="D138" s="124" t="s">
        <v>29</v>
      </c>
      <c r="E138" s="100">
        <v>1</v>
      </c>
      <c r="F138" s="285"/>
      <c r="G138" s="198">
        <f t="shared" ref="G138:G142" si="8">+E138*F138</f>
        <v>0</v>
      </c>
      <c r="H138" s="309"/>
      <c r="I138" s="264"/>
      <c r="HW138" s="3"/>
      <c r="HX138" s="3"/>
      <c r="HY138" s="3"/>
      <c r="HZ138" s="3"/>
      <c r="IA138" s="3"/>
      <c r="IB138" s="3"/>
      <c r="IC138" s="3"/>
      <c r="ID138" s="3"/>
      <c r="IE138" s="3"/>
      <c r="IF138" s="3"/>
    </row>
    <row r="139" spans="2:240" s="1" customFormat="1" ht="25.5">
      <c r="B139" s="123" t="s">
        <v>249</v>
      </c>
      <c r="C139" s="36" t="s">
        <v>250</v>
      </c>
      <c r="D139" s="124" t="s">
        <v>29</v>
      </c>
      <c r="E139" s="100">
        <v>1</v>
      </c>
      <c r="F139" s="285"/>
      <c r="G139" s="198">
        <f t="shared" si="8"/>
        <v>0</v>
      </c>
      <c r="H139" s="309"/>
      <c r="I139" s="264"/>
      <c r="HW139" s="3"/>
      <c r="HX139" s="3"/>
      <c r="HY139" s="3"/>
      <c r="HZ139" s="3"/>
      <c r="IA139" s="3"/>
      <c r="IB139" s="3"/>
      <c r="IC139" s="3"/>
      <c r="ID139" s="3"/>
      <c r="IE139" s="3"/>
      <c r="IF139" s="3"/>
    </row>
    <row r="140" spans="2:240" s="1" customFormat="1" ht="25.5">
      <c r="B140" s="123" t="s">
        <v>251</v>
      </c>
      <c r="C140" s="36" t="s">
        <v>252</v>
      </c>
      <c r="D140" s="124" t="s">
        <v>29</v>
      </c>
      <c r="E140" s="100">
        <v>1</v>
      </c>
      <c r="F140" s="285"/>
      <c r="G140" s="198">
        <f t="shared" si="8"/>
        <v>0</v>
      </c>
      <c r="H140" s="309"/>
      <c r="I140" s="264"/>
      <c r="HW140" s="3"/>
      <c r="HX140" s="3"/>
      <c r="HY140" s="3"/>
      <c r="HZ140" s="3"/>
      <c r="IA140" s="3"/>
      <c r="IB140" s="3"/>
      <c r="IC140" s="3"/>
      <c r="ID140" s="3"/>
      <c r="IE140" s="3"/>
      <c r="IF140" s="3"/>
    </row>
    <row r="141" spans="2:240" s="1" customFormat="1" ht="38.25">
      <c r="B141" s="123" t="s">
        <v>253</v>
      </c>
      <c r="C141" s="47" t="s">
        <v>254</v>
      </c>
      <c r="D141" s="125" t="s">
        <v>29</v>
      </c>
      <c r="E141" s="104">
        <v>5</v>
      </c>
      <c r="F141" s="303"/>
      <c r="G141" s="198">
        <f t="shared" ref="G141" si="9">+E141*F141</f>
        <v>0</v>
      </c>
      <c r="H141" s="309"/>
      <c r="I141" s="264"/>
      <c r="HW141" s="3"/>
      <c r="HX141" s="3"/>
      <c r="HY141" s="3"/>
      <c r="HZ141" s="3"/>
      <c r="IA141" s="3"/>
      <c r="IB141" s="3"/>
      <c r="IC141" s="3"/>
      <c r="ID141" s="3"/>
      <c r="IE141" s="3"/>
      <c r="IF141" s="3"/>
    </row>
    <row r="142" spans="2:240" s="1" customFormat="1">
      <c r="B142" s="123" t="s">
        <v>255</v>
      </c>
      <c r="C142" s="47" t="s">
        <v>256</v>
      </c>
      <c r="D142" s="125" t="s">
        <v>29</v>
      </c>
      <c r="E142" s="104">
        <v>1</v>
      </c>
      <c r="F142" s="303"/>
      <c r="G142" s="198">
        <f t="shared" si="8"/>
        <v>0</v>
      </c>
      <c r="H142" s="309"/>
      <c r="I142" s="264"/>
      <c r="HW142" s="3"/>
      <c r="HX142" s="3"/>
      <c r="HY142" s="3"/>
      <c r="HZ142" s="3"/>
      <c r="IA142" s="3"/>
      <c r="IB142" s="3"/>
      <c r="IC142" s="3"/>
      <c r="ID142" s="3"/>
      <c r="IE142" s="3"/>
      <c r="IF142" s="3"/>
    </row>
    <row r="143" spans="2:240" s="1" customFormat="1">
      <c r="B143" s="126"/>
      <c r="C143" s="36"/>
      <c r="D143" s="124"/>
      <c r="E143" s="100"/>
      <c r="F143" s="285"/>
      <c r="G143" s="198"/>
      <c r="H143" s="309"/>
      <c r="I143" s="264"/>
      <c r="HW143" s="3"/>
      <c r="HX143" s="3"/>
      <c r="HY143" s="3"/>
      <c r="HZ143" s="3"/>
      <c r="IA143" s="3"/>
      <c r="IB143" s="3"/>
      <c r="IC143" s="3"/>
      <c r="ID143" s="3"/>
      <c r="IE143" s="3"/>
      <c r="IF143" s="3"/>
    </row>
    <row r="144" spans="2:240" s="5" customFormat="1">
      <c r="B144" s="226" t="s">
        <v>257</v>
      </c>
      <c r="C144" s="227" t="s">
        <v>258</v>
      </c>
      <c r="D144" s="228"/>
      <c r="E144" s="228"/>
      <c r="F144" s="279"/>
      <c r="G144" s="34"/>
      <c r="H144" s="309"/>
      <c r="I144" s="266"/>
    </row>
    <row r="145" spans="2:240" s="1" customFormat="1" ht="38.25">
      <c r="B145" s="123" t="s">
        <v>259</v>
      </c>
      <c r="C145" s="36" t="s">
        <v>260</v>
      </c>
      <c r="D145" s="124" t="s">
        <v>29</v>
      </c>
      <c r="E145" s="100">
        <v>8</v>
      </c>
      <c r="F145" s="285"/>
      <c r="G145" s="198">
        <f>+E145*F145</f>
        <v>0</v>
      </c>
      <c r="H145" s="309"/>
      <c r="I145" s="264"/>
      <c r="HW145" s="3"/>
      <c r="HX145" s="3"/>
      <c r="HY145" s="3"/>
      <c r="HZ145" s="3"/>
      <c r="IA145" s="3"/>
      <c r="IB145" s="3"/>
      <c r="IC145" s="3"/>
      <c r="ID145" s="3"/>
      <c r="IE145" s="3"/>
      <c r="IF145" s="3"/>
    </row>
    <row r="146" spans="2:240" s="1" customFormat="1" ht="38.25">
      <c r="B146" s="123" t="s">
        <v>261</v>
      </c>
      <c r="C146" s="36" t="s">
        <v>262</v>
      </c>
      <c r="D146" s="124" t="s">
        <v>29</v>
      </c>
      <c r="E146" s="100">
        <v>8</v>
      </c>
      <c r="F146" s="285"/>
      <c r="G146" s="198">
        <f t="shared" ref="G146:G157" si="10">+E146*F146</f>
        <v>0</v>
      </c>
      <c r="H146" s="309"/>
      <c r="I146" s="264"/>
      <c r="HW146" s="3"/>
      <c r="HX146" s="3"/>
      <c r="HY146" s="3"/>
      <c r="HZ146" s="3"/>
      <c r="IA146" s="3"/>
      <c r="IB146" s="3"/>
      <c r="IC146" s="3"/>
      <c r="ID146" s="3"/>
      <c r="IE146" s="3"/>
      <c r="IF146" s="3"/>
    </row>
    <row r="147" spans="2:240" s="1" customFormat="1" ht="25.5">
      <c r="B147" s="123" t="s">
        <v>263</v>
      </c>
      <c r="C147" s="36" t="s">
        <v>264</v>
      </c>
      <c r="D147" s="124" t="s">
        <v>29</v>
      </c>
      <c r="E147" s="100">
        <v>62</v>
      </c>
      <c r="F147" s="285"/>
      <c r="G147" s="198">
        <f>+E147*F147</f>
        <v>0</v>
      </c>
      <c r="H147" s="309"/>
      <c r="I147" s="264"/>
      <c r="HW147" s="3"/>
      <c r="HX147" s="3"/>
      <c r="HY147" s="3"/>
      <c r="HZ147" s="3"/>
      <c r="IA147" s="3"/>
      <c r="IB147" s="3"/>
      <c r="IC147" s="3"/>
      <c r="ID147" s="3"/>
      <c r="IE147" s="3"/>
      <c r="IF147" s="3"/>
    </row>
    <row r="148" spans="2:240" s="1" customFormat="1" ht="25.5">
      <c r="B148" s="123" t="s">
        <v>265</v>
      </c>
      <c r="C148" s="36" t="s">
        <v>266</v>
      </c>
      <c r="D148" s="124" t="s">
        <v>29</v>
      </c>
      <c r="E148" s="100">
        <v>6</v>
      </c>
      <c r="F148" s="285"/>
      <c r="G148" s="198">
        <f t="shared" si="10"/>
        <v>0</v>
      </c>
      <c r="H148" s="309"/>
      <c r="I148" s="264"/>
      <c r="HW148" s="3"/>
      <c r="HX148" s="3"/>
      <c r="HY148" s="3"/>
      <c r="HZ148" s="3"/>
      <c r="IA148" s="3"/>
      <c r="IB148" s="3"/>
      <c r="IC148" s="3"/>
      <c r="ID148" s="3"/>
      <c r="IE148" s="3"/>
      <c r="IF148" s="3"/>
    </row>
    <row r="149" spans="2:240" s="1" customFormat="1" ht="25.5">
      <c r="B149" s="123" t="s">
        <v>267</v>
      </c>
      <c r="C149" s="36" t="s">
        <v>268</v>
      </c>
      <c r="D149" s="124" t="s">
        <v>41</v>
      </c>
      <c r="E149" s="100">
        <v>1</v>
      </c>
      <c r="F149" s="285"/>
      <c r="G149" s="198">
        <f t="shared" si="10"/>
        <v>0</v>
      </c>
      <c r="H149" s="309"/>
      <c r="I149" s="264"/>
      <c r="HW149" s="3"/>
      <c r="HX149" s="3"/>
      <c r="HY149" s="3"/>
      <c r="HZ149" s="3"/>
      <c r="IA149" s="3"/>
      <c r="IB149" s="3"/>
      <c r="IC149" s="3"/>
      <c r="ID149" s="3"/>
      <c r="IE149" s="3"/>
      <c r="IF149" s="3"/>
    </row>
    <row r="150" spans="2:240" s="1" customFormat="1">
      <c r="B150" s="123" t="s">
        <v>269</v>
      </c>
      <c r="C150" s="127" t="s">
        <v>270</v>
      </c>
      <c r="D150" s="124" t="s">
        <v>271</v>
      </c>
      <c r="E150" s="100">
        <v>780</v>
      </c>
      <c r="F150" s="285"/>
      <c r="G150" s="198">
        <f t="shared" si="10"/>
        <v>0</v>
      </c>
      <c r="H150" s="309"/>
      <c r="I150" s="264"/>
      <c r="HW150" s="3"/>
      <c r="HX150" s="3"/>
      <c r="HY150" s="3"/>
      <c r="HZ150" s="3"/>
      <c r="IA150" s="3"/>
      <c r="IB150" s="3"/>
      <c r="IC150" s="3"/>
      <c r="ID150" s="3"/>
      <c r="IE150" s="3"/>
      <c r="IF150" s="3"/>
    </row>
    <row r="151" spans="2:240" s="1" customFormat="1">
      <c r="B151" s="123" t="s">
        <v>272</v>
      </c>
      <c r="C151" s="127" t="s">
        <v>273</v>
      </c>
      <c r="D151" s="124" t="s">
        <v>271</v>
      </c>
      <c r="E151" s="100">
        <v>680</v>
      </c>
      <c r="F151" s="285"/>
      <c r="G151" s="198">
        <f t="shared" si="10"/>
        <v>0</v>
      </c>
      <c r="H151" s="309"/>
      <c r="I151" s="264"/>
      <c r="HW151" s="3"/>
      <c r="HX151" s="3"/>
      <c r="HY151" s="3"/>
      <c r="HZ151" s="3"/>
      <c r="IA151" s="3"/>
      <c r="IB151" s="3"/>
      <c r="IC151" s="3"/>
      <c r="ID151" s="3"/>
      <c r="IE151" s="3"/>
      <c r="IF151" s="3"/>
    </row>
    <row r="152" spans="2:240" s="1" customFormat="1" ht="25.5">
      <c r="B152" s="123" t="s">
        <v>274</v>
      </c>
      <c r="C152" s="127" t="s">
        <v>275</v>
      </c>
      <c r="D152" s="124" t="s">
        <v>271</v>
      </c>
      <c r="E152" s="100">
        <v>100</v>
      </c>
      <c r="F152" s="285"/>
      <c r="G152" s="198">
        <f t="shared" si="10"/>
        <v>0</v>
      </c>
      <c r="H152" s="309"/>
      <c r="I152" s="264"/>
      <c r="HW152" s="3"/>
      <c r="HX152" s="3"/>
      <c r="HY152" s="3"/>
      <c r="HZ152" s="3"/>
      <c r="IA152" s="3"/>
      <c r="IB152" s="3"/>
      <c r="IC152" s="3"/>
      <c r="ID152" s="3"/>
      <c r="IE152" s="3"/>
      <c r="IF152" s="3"/>
    </row>
    <row r="153" spans="2:240" s="1" customFormat="1" ht="25.5">
      <c r="B153" s="123" t="s">
        <v>276</v>
      </c>
      <c r="C153" s="127" t="s">
        <v>277</v>
      </c>
      <c r="D153" s="124" t="s">
        <v>271</v>
      </c>
      <c r="E153" s="100">
        <v>100</v>
      </c>
      <c r="F153" s="285"/>
      <c r="G153" s="198">
        <f t="shared" si="10"/>
        <v>0</v>
      </c>
      <c r="H153" s="309"/>
      <c r="I153" s="264"/>
      <c r="HW153" s="3"/>
      <c r="HX153" s="3"/>
      <c r="HY153" s="3"/>
      <c r="HZ153" s="3"/>
      <c r="IA153" s="3"/>
      <c r="IB153" s="3"/>
      <c r="IC153" s="3"/>
      <c r="ID153" s="3"/>
      <c r="IE153" s="3"/>
      <c r="IF153" s="3"/>
    </row>
    <row r="154" spans="2:240" s="1" customFormat="1" ht="51">
      <c r="B154" s="123" t="s">
        <v>278</v>
      </c>
      <c r="C154" s="127" t="s">
        <v>279</v>
      </c>
      <c r="D154" s="124" t="s">
        <v>29</v>
      </c>
      <c r="E154" s="100">
        <v>12</v>
      </c>
      <c r="F154" s="285"/>
      <c r="G154" s="198">
        <f t="shared" si="10"/>
        <v>0</v>
      </c>
      <c r="H154" s="309"/>
      <c r="I154" s="264"/>
      <c r="HW154" s="3"/>
      <c r="HX154" s="3"/>
      <c r="HY154" s="3"/>
      <c r="HZ154" s="3"/>
      <c r="IA154" s="3"/>
      <c r="IB154" s="3"/>
      <c r="IC154" s="3"/>
      <c r="ID154" s="3"/>
      <c r="IE154" s="3"/>
      <c r="IF154" s="3"/>
    </row>
    <row r="155" spans="2:240" s="1" customFormat="1" ht="25.5">
      <c r="B155" s="123" t="s">
        <v>280</v>
      </c>
      <c r="C155" s="127" t="s">
        <v>281</v>
      </c>
      <c r="D155" s="124" t="s">
        <v>29</v>
      </c>
      <c r="E155" s="100">
        <v>14.5</v>
      </c>
      <c r="F155" s="285"/>
      <c r="G155" s="198">
        <f t="shared" si="10"/>
        <v>0</v>
      </c>
      <c r="H155" s="309"/>
      <c r="I155" s="264"/>
      <c r="HW155" s="3"/>
      <c r="HX155" s="3"/>
      <c r="HY155" s="3"/>
      <c r="HZ155" s="3"/>
      <c r="IA155" s="3"/>
      <c r="IB155" s="3"/>
      <c r="IC155" s="3"/>
      <c r="ID155" s="3"/>
      <c r="IE155" s="3"/>
      <c r="IF155" s="3"/>
    </row>
    <row r="156" spans="2:240" s="1" customFormat="1" ht="25.5">
      <c r="B156" s="123" t="s">
        <v>282</v>
      </c>
      <c r="C156" s="127" t="s">
        <v>283</v>
      </c>
      <c r="D156" s="124" t="s">
        <v>29</v>
      </c>
      <c r="E156" s="100">
        <v>14.5</v>
      </c>
      <c r="F156" s="285"/>
      <c r="G156" s="198">
        <f t="shared" si="10"/>
        <v>0</v>
      </c>
      <c r="H156" s="309"/>
      <c r="I156" s="264"/>
      <c r="HW156" s="3"/>
      <c r="HX156" s="3"/>
      <c r="HY156" s="3"/>
      <c r="HZ156" s="3"/>
      <c r="IA156" s="3"/>
      <c r="IB156" s="3"/>
      <c r="IC156" s="3"/>
      <c r="ID156" s="3"/>
      <c r="IE156" s="3"/>
      <c r="IF156" s="3"/>
    </row>
    <row r="157" spans="2:240" s="1" customFormat="1" ht="25.5">
      <c r="B157" s="123" t="s">
        <v>284</v>
      </c>
      <c r="C157" s="127" t="s">
        <v>285</v>
      </c>
      <c r="D157" s="124" t="s">
        <v>29</v>
      </c>
      <c r="E157" s="100">
        <v>3</v>
      </c>
      <c r="F157" s="285"/>
      <c r="G157" s="198">
        <f t="shared" si="10"/>
        <v>0</v>
      </c>
      <c r="H157" s="309"/>
      <c r="I157" s="264"/>
      <c r="HW157" s="3"/>
      <c r="HX157" s="3"/>
      <c r="HY157" s="3"/>
      <c r="HZ157" s="3"/>
      <c r="IA157" s="3"/>
      <c r="IB157" s="3"/>
      <c r="IC157" s="3"/>
      <c r="ID157" s="3"/>
      <c r="IE157" s="3"/>
      <c r="IF157" s="3"/>
    </row>
    <row r="158" spans="2:240" s="1" customFormat="1">
      <c r="B158" s="128"/>
      <c r="C158" s="47"/>
      <c r="D158" s="129"/>
      <c r="E158" s="130"/>
      <c r="F158" s="291"/>
      <c r="G158" s="204"/>
      <c r="H158" s="309"/>
      <c r="I158" s="264"/>
      <c r="HW158" s="3"/>
      <c r="HX158" s="3"/>
      <c r="HY158" s="3"/>
      <c r="HZ158" s="3"/>
      <c r="IA158" s="3"/>
      <c r="IB158" s="3"/>
      <c r="IC158" s="3"/>
      <c r="ID158" s="3"/>
      <c r="IE158" s="3"/>
      <c r="IF158" s="3"/>
    </row>
    <row r="159" spans="2:240" s="5" customFormat="1">
      <c r="B159" s="226" t="s">
        <v>286</v>
      </c>
      <c r="C159" s="227" t="s">
        <v>287</v>
      </c>
      <c r="D159" s="228"/>
      <c r="E159" s="228"/>
      <c r="F159" s="279"/>
      <c r="G159" s="34"/>
      <c r="H159" s="309"/>
      <c r="I159" s="266"/>
    </row>
    <row r="160" spans="2:240" s="1" customFormat="1" ht="25.5">
      <c r="B160" s="229" t="s">
        <v>288</v>
      </c>
      <c r="C160" s="36" t="s">
        <v>289</v>
      </c>
      <c r="D160" s="124" t="s">
        <v>29</v>
      </c>
      <c r="E160" s="100">
        <v>1</v>
      </c>
      <c r="F160" s="285"/>
      <c r="G160" s="230">
        <f>+E160*F160</f>
        <v>0</v>
      </c>
      <c r="H160" s="309"/>
      <c r="I160" s="267"/>
      <c r="HW160" s="3"/>
      <c r="HX160" s="3"/>
      <c r="HY160" s="3"/>
      <c r="HZ160" s="3"/>
      <c r="IA160" s="3"/>
      <c r="IB160" s="3"/>
      <c r="IC160" s="3"/>
      <c r="ID160" s="3"/>
      <c r="IE160" s="3"/>
      <c r="IF160" s="3"/>
    </row>
    <row r="161" spans="2:240" s="1" customFormat="1" ht="25.5">
      <c r="B161" s="229" t="s">
        <v>290</v>
      </c>
      <c r="C161" s="36" t="s">
        <v>291</v>
      </c>
      <c r="D161" s="124" t="s">
        <v>29</v>
      </c>
      <c r="E161" s="100">
        <v>1</v>
      </c>
      <c r="F161" s="285"/>
      <c r="G161" s="230">
        <f>+E161*F161</f>
        <v>0</v>
      </c>
      <c r="H161" s="309"/>
      <c r="I161" s="267"/>
      <c r="HW161" s="3"/>
      <c r="HX161" s="3"/>
      <c r="HY161" s="3"/>
      <c r="HZ161" s="3"/>
      <c r="IA161" s="3"/>
      <c r="IB161" s="3"/>
      <c r="IC161" s="3"/>
      <c r="ID161" s="3"/>
      <c r="IE161" s="3"/>
      <c r="IF161" s="3"/>
    </row>
    <row r="162" spans="2:240" s="1" customFormat="1">
      <c r="B162" s="101"/>
      <c r="C162" s="47"/>
      <c r="D162" s="125"/>
      <c r="E162" s="104"/>
      <c r="F162" s="291"/>
      <c r="G162" s="231"/>
      <c r="H162" s="309"/>
      <c r="I162" s="267"/>
      <c r="HW162" s="3"/>
      <c r="HX162" s="3"/>
      <c r="HY162" s="3"/>
      <c r="HZ162" s="3"/>
      <c r="IA162" s="3"/>
      <c r="IB162" s="3"/>
      <c r="IC162" s="3"/>
      <c r="ID162" s="3"/>
      <c r="IE162" s="3"/>
      <c r="IF162" s="3"/>
    </row>
    <row r="163" spans="2:240" s="5" customFormat="1">
      <c r="B163" s="226" t="s">
        <v>292</v>
      </c>
      <c r="C163" s="227" t="s">
        <v>293</v>
      </c>
      <c r="D163" s="228"/>
      <c r="E163" s="228"/>
      <c r="F163" s="279"/>
      <c r="G163" s="34"/>
      <c r="H163" s="309"/>
      <c r="I163" s="266"/>
    </row>
    <row r="164" spans="2:240" s="1" customFormat="1" ht="25.5">
      <c r="B164" s="229" t="s">
        <v>294</v>
      </c>
      <c r="C164" s="36" t="s">
        <v>295</v>
      </c>
      <c r="D164" s="232" t="s">
        <v>137</v>
      </c>
      <c r="E164" s="233">
        <v>15</v>
      </c>
      <c r="F164" s="285"/>
      <c r="G164" s="230">
        <f>+E164*F164</f>
        <v>0</v>
      </c>
      <c r="H164" s="309"/>
      <c r="I164" s="267"/>
      <c r="HW164" s="3"/>
      <c r="HX164" s="3"/>
      <c r="HY164" s="3"/>
      <c r="HZ164" s="3"/>
      <c r="IA164" s="3"/>
      <c r="IB164" s="3"/>
      <c r="IC164" s="3"/>
      <c r="ID164" s="3"/>
      <c r="IE164" s="3"/>
      <c r="IF164" s="3"/>
    </row>
    <row r="165" spans="2:240" s="1" customFormat="1" ht="25.5">
      <c r="B165" s="123" t="s">
        <v>296</v>
      </c>
      <c r="C165" s="36" t="s">
        <v>297</v>
      </c>
      <c r="D165" s="131" t="s">
        <v>137</v>
      </c>
      <c r="E165" s="132">
        <v>41</v>
      </c>
      <c r="F165" s="285"/>
      <c r="G165" s="198">
        <f t="shared" ref="G165:G170" si="11">+E165*F165</f>
        <v>0</v>
      </c>
      <c r="H165" s="309"/>
      <c r="I165" s="264"/>
      <c r="HW165" s="3"/>
      <c r="HX165" s="3"/>
      <c r="HY165" s="3"/>
      <c r="HZ165" s="3"/>
      <c r="IA165" s="3"/>
      <c r="IB165" s="3"/>
      <c r="IC165" s="3"/>
      <c r="ID165" s="3"/>
      <c r="IE165" s="3"/>
      <c r="IF165" s="3"/>
    </row>
    <row r="166" spans="2:240" s="1" customFormat="1" ht="26.25" customHeight="1">
      <c r="B166" s="123" t="s">
        <v>298</v>
      </c>
      <c r="C166" s="36" t="s">
        <v>299</v>
      </c>
      <c r="D166" s="131" t="s">
        <v>137</v>
      </c>
      <c r="E166" s="132">
        <v>12</v>
      </c>
      <c r="F166" s="285"/>
      <c r="G166" s="198">
        <f t="shared" si="11"/>
        <v>0</v>
      </c>
      <c r="H166" s="309"/>
      <c r="I166" s="264"/>
      <c r="HW166" s="3"/>
      <c r="HX166" s="3"/>
      <c r="HY166" s="3"/>
      <c r="HZ166" s="3"/>
      <c r="IA166" s="3"/>
      <c r="IB166" s="3"/>
      <c r="IC166" s="3"/>
      <c r="ID166" s="3"/>
      <c r="IE166" s="3"/>
      <c r="IF166" s="3"/>
    </row>
    <row r="167" spans="2:240" s="1" customFormat="1">
      <c r="B167" s="123" t="s">
        <v>300</v>
      </c>
      <c r="C167" s="47" t="s">
        <v>301</v>
      </c>
      <c r="D167" s="133" t="s">
        <v>29</v>
      </c>
      <c r="E167" s="134">
        <v>3</v>
      </c>
      <c r="F167" s="285"/>
      <c r="G167" s="198">
        <f t="shared" si="11"/>
        <v>0</v>
      </c>
      <c r="H167" s="309"/>
      <c r="I167" s="264"/>
      <c r="HW167" s="3"/>
      <c r="HX167" s="3"/>
      <c r="HY167" s="3"/>
      <c r="HZ167" s="3"/>
      <c r="IA167" s="3"/>
      <c r="IB167" s="3"/>
      <c r="IC167" s="3"/>
      <c r="ID167" s="3"/>
      <c r="IE167" s="3"/>
      <c r="IF167" s="3"/>
    </row>
    <row r="168" spans="2:240" s="1" customFormat="1">
      <c r="B168" s="123" t="s">
        <v>302</v>
      </c>
      <c r="C168" s="47" t="s">
        <v>303</v>
      </c>
      <c r="D168" s="133" t="s">
        <v>137</v>
      </c>
      <c r="E168" s="134">
        <v>4</v>
      </c>
      <c r="F168" s="285"/>
      <c r="G168" s="198">
        <f t="shared" si="11"/>
        <v>0</v>
      </c>
      <c r="H168" s="309"/>
      <c r="I168" s="264"/>
      <c r="HW168" s="3"/>
      <c r="HX168" s="3"/>
      <c r="HY168" s="3"/>
      <c r="HZ168" s="3"/>
      <c r="IA168" s="3"/>
      <c r="IB168" s="3"/>
      <c r="IC168" s="3"/>
      <c r="ID168" s="3"/>
      <c r="IE168" s="3"/>
      <c r="IF168" s="3"/>
    </row>
    <row r="169" spans="2:240" s="1" customFormat="1">
      <c r="B169" s="123" t="s">
        <v>304</v>
      </c>
      <c r="C169" s="36" t="s">
        <v>305</v>
      </c>
      <c r="D169" s="135" t="s">
        <v>137</v>
      </c>
      <c r="E169" s="136">
        <v>4</v>
      </c>
      <c r="F169" s="285"/>
      <c r="G169" s="198">
        <f t="shared" si="11"/>
        <v>0</v>
      </c>
      <c r="H169" s="309"/>
      <c r="I169" s="264"/>
      <c r="HW169" s="3"/>
      <c r="HX169" s="3"/>
      <c r="HY169" s="3"/>
      <c r="HZ169" s="3"/>
      <c r="IA169" s="3"/>
      <c r="IB169" s="3"/>
      <c r="IC169" s="3"/>
      <c r="ID169" s="3"/>
      <c r="IE169" s="3"/>
      <c r="IF169" s="3"/>
    </row>
    <row r="170" spans="2:240" s="1" customFormat="1">
      <c r="B170" s="123" t="s">
        <v>306</v>
      </c>
      <c r="C170" s="36" t="s">
        <v>307</v>
      </c>
      <c r="D170" s="135" t="s">
        <v>137</v>
      </c>
      <c r="E170" s="136">
        <v>2</v>
      </c>
      <c r="F170" s="285"/>
      <c r="G170" s="198">
        <f t="shared" si="11"/>
        <v>0</v>
      </c>
      <c r="H170" s="309"/>
      <c r="I170" s="264"/>
      <c r="HW170" s="3"/>
      <c r="HX170" s="3"/>
      <c r="HY170" s="3"/>
      <c r="HZ170" s="3"/>
      <c r="IA170" s="3"/>
      <c r="IB170" s="3"/>
      <c r="IC170" s="3"/>
      <c r="ID170" s="3"/>
      <c r="IE170" s="3"/>
      <c r="IF170" s="3"/>
    </row>
    <row r="171" spans="2:240" s="1" customFormat="1">
      <c r="B171" s="137"/>
      <c r="C171" s="138"/>
      <c r="D171" s="139"/>
      <c r="E171" s="140"/>
      <c r="F171" s="304"/>
      <c r="G171" s="30"/>
      <c r="H171" s="309"/>
      <c r="I171" s="264"/>
      <c r="HW171" s="3"/>
      <c r="HX171" s="3"/>
      <c r="HY171" s="3"/>
      <c r="HZ171" s="3"/>
      <c r="IA171" s="3"/>
      <c r="IB171" s="3"/>
      <c r="IC171" s="3"/>
      <c r="ID171" s="3"/>
      <c r="IE171" s="3"/>
      <c r="IF171" s="3"/>
    </row>
    <row r="172" spans="2:240" s="5" customFormat="1">
      <c r="B172" s="226" t="s">
        <v>308</v>
      </c>
      <c r="C172" s="227" t="s">
        <v>309</v>
      </c>
      <c r="D172" s="228"/>
      <c r="E172" s="228"/>
      <c r="F172" s="279"/>
      <c r="G172" s="34"/>
      <c r="H172" s="309"/>
      <c r="I172" s="266"/>
    </row>
    <row r="173" spans="2:240" s="1" customFormat="1" ht="25.5">
      <c r="B173" s="123" t="s">
        <v>310</v>
      </c>
      <c r="C173" s="36" t="s">
        <v>311</v>
      </c>
      <c r="D173" s="131" t="s">
        <v>137</v>
      </c>
      <c r="E173" s="132">
        <v>40</v>
      </c>
      <c r="F173" s="285"/>
      <c r="G173" s="198">
        <f>+E173*F173</f>
        <v>0</v>
      </c>
      <c r="H173" s="309"/>
      <c r="I173" s="264"/>
      <c r="HW173" s="3"/>
      <c r="HX173" s="3"/>
      <c r="HY173" s="3"/>
      <c r="HZ173" s="3"/>
      <c r="IA173" s="3"/>
      <c r="IB173" s="3"/>
      <c r="IC173" s="3"/>
      <c r="ID173" s="3"/>
      <c r="IE173" s="3"/>
      <c r="IF173" s="3"/>
    </row>
    <row r="174" spans="2:240" s="1" customFormat="1">
      <c r="B174" s="123" t="s">
        <v>312</v>
      </c>
      <c r="C174" s="36" t="s">
        <v>313</v>
      </c>
      <c r="D174" s="131" t="s">
        <v>137</v>
      </c>
      <c r="E174" s="132">
        <v>250</v>
      </c>
      <c r="F174" s="285"/>
      <c r="G174" s="198">
        <f>+E174*F174</f>
        <v>0</v>
      </c>
      <c r="H174" s="309"/>
      <c r="I174" s="264"/>
      <c r="HW174" s="3"/>
      <c r="HX174" s="3"/>
      <c r="HY174" s="3"/>
      <c r="HZ174" s="3"/>
      <c r="IA174" s="3"/>
      <c r="IB174" s="3"/>
      <c r="IC174" s="3"/>
      <c r="ID174" s="3"/>
      <c r="IE174" s="3"/>
      <c r="IF174" s="3"/>
    </row>
    <row r="175" spans="2:240" s="1" customFormat="1" ht="13.5" thickBot="1">
      <c r="B175" s="137"/>
      <c r="C175" s="138"/>
      <c r="D175" s="139"/>
      <c r="E175" s="140"/>
      <c r="F175" s="277"/>
      <c r="G175" s="30"/>
      <c r="H175" s="309"/>
      <c r="I175" s="264"/>
      <c r="HW175" s="3"/>
      <c r="HX175" s="3"/>
      <c r="HY175" s="3"/>
      <c r="HZ175" s="3"/>
      <c r="IA175" s="3"/>
      <c r="IB175" s="3"/>
      <c r="IC175" s="3"/>
      <c r="ID175" s="3"/>
      <c r="IE175" s="3"/>
      <c r="IF175" s="3"/>
    </row>
    <row r="176" spans="2:240" s="5" customFormat="1" ht="13.5" thickBot="1">
      <c r="B176" s="211" t="s">
        <v>314</v>
      </c>
      <c r="C176" s="212" t="s">
        <v>315</v>
      </c>
      <c r="D176" s="213"/>
      <c r="E176" s="213"/>
      <c r="F176" s="274"/>
      <c r="G176" s="214"/>
      <c r="H176" s="225">
        <f>+SUM(G177:G182)</f>
        <v>0</v>
      </c>
      <c r="I176" s="320" t="e">
        <f>+H176/$H$221</f>
        <v>#DIV/0!</v>
      </c>
    </row>
    <row r="177" spans="1:240" s="1" customFormat="1" ht="25.5">
      <c r="B177" s="141" t="s">
        <v>316</v>
      </c>
      <c r="C177" s="142" t="s">
        <v>317</v>
      </c>
      <c r="D177" s="143" t="s">
        <v>271</v>
      </c>
      <c r="E177" s="144">
        <v>70</v>
      </c>
      <c r="F177" s="292"/>
      <c r="G177" s="200">
        <f>+E177*F177</f>
        <v>0</v>
      </c>
      <c r="H177" s="309"/>
      <c r="I177" s="264"/>
      <c r="HW177" s="3"/>
      <c r="HX177" s="3"/>
      <c r="HY177" s="3"/>
      <c r="HZ177" s="3"/>
      <c r="IA177" s="3"/>
      <c r="IB177" s="3"/>
      <c r="IC177" s="3"/>
      <c r="ID177" s="3"/>
      <c r="IE177" s="3"/>
      <c r="IF177" s="3"/>
    </row>
    <row r="178" spans="1:240" s="1" customFormat="1">
      <c r="B178" s="141" t="s">
        <v>318</v>
      </c>
      <c r="C178" s="145" t="s">
        <v>319</v>
      </c>
      <c r="D178" s="146" t="s">
        <v>271</v>
      </c>
      <c r="E178" s="132">
        <v>22</v>
      </c>
      <c r="F178" s="285"/>
      <c r="G178" s="200">
        <f t="shared" ref="G178:G181" si="12">+E178*F178</f>
        <v>0</v>
      </c>
      <c r="H178" s="309"/>
      <c r="I178" s="264"/>
      <c r="HW178" s="3"/>
      <c r="HX178" s="3"/>
      <c r="HY178" s="3"/>
      <c r="HZ178" s="3"/>
      <c r="IA178" s="3"/>
      <c r="IB178" s="3"/>
      <c r="IC178" s="3"/>
      <c r="ID178" s="3"/>
      <c r="IE178" s="3"/>
      <c r="IF178" s="3"/>
    </row>
    <row r="179" spans="1:240" s="1" customFormat="1">
      <c r="B179" s="141" t="s">
        <v>320</v>
      </c>
      <c r="C179" s="145" t="s">
        <v>321</v>
      </c>
      <c r="D179" s="146" t="s">
        <v>18</v>
      </c>
      <c r="E179" s="132">
        <v>1</v>
      </c>
      <c r="F179" s="285"/>
      <c r="G179" s="200">
        <f t="shared" si="12"/>
        <v>0</v>
      </c>
      <c r="H179" s="309"/>
      <c r="I179" s="264"/>
      <c r="HW179" s="3"/>
      <c r="HX179" s="3"/>
      <c r="HY179" s="3"/>
      <c r="HZ179" s="3"/>
      <c r="IA179" s="3"/>
      <c r="IB179" s="3"/>
      <c r="IC179" s="3"/>
      <c r="ID179" s="3"/>
      <c r="IE179" s="3"/>
      <c r="IF179" s="3"/>
    </row>
    <row r="180" spans="1:240" s="1" customFormat="1">
      <c r="B180" s="141" t="s">
        <v>322</v>
      </c>
      <c r="C180" s="145" t="s">
        <v>323</v>
      </c>
      <c r="D180" s="146" t="s">
        <v>18</v>
      </c>
      <c r="E180" s="132">
        <v>1</v>
      </c>
      <c r="F180" s="285"/>
      <c r="G180" s="200">
        <f t="shared" si="12"/>
        <v>0</v>
      </c>
      <c r="H180" s="309"/>
      <c r="I180" s="264"/>
      <c r="HW180" s="3"/>
      <c r="HX180" s="3"/>
      <c r="HY180" s="3"/>
      <c r="HZ180" s="3"/>
      <c r="IA180" s="3"/>
      <c r="IB180" s="3"/>
      <c r="IC180" s="3"/>
      <c r="ID180" s="3"/>
      <c r="IE180" s="3"/>
      <c r="IF180" s="3"/>
    </row>
    <row r="181" spans="1:240" s="1" customFormat="1">
      <c r="B181" s="141" t="s">
        <v>324</v>
      </c>
      <c r="C181" s="145" t="s">
        <v>325</v>
      </c>
      <c r="D181" s="146" t="s">
        <v>137</v>
      </c>
      <c r="E181" s="132">
        <v>25</v>
      </c>
      <c r="F181" s="285"/>
      <c r="G181" s="200">
        <f t="shared" si="12"/>
        <v>0</v>
      </c>
      <c r="H181" s="309"/>
      <c r="I181" s="264"/>
      <c r="HW181" s="3"/>
      <c r="HX181" s="3"/>
      <c r="HY181" s="3"/>
      <c r="HZ181" s="3"/>
      <c r="IA181" s="3"/>
      <c r="IB181" s="3"/>
      <c r="IC181" s="3"/>
      <c r="ID181" s="3"/>
      <c r="IE181" s="3"/>
      <c r="IF181" s="3"/>
    </row>
    <row r="182" spans="1:240" s="1" customFormat="1" ht="13.5" thickBot="1">
      <c r="B182" s="147"/>
      <c r="C182" s="86"/>
      <c r="D182" s="148"/>
      <c r="E182" s="134"/>
      <c r="F182" s="283"/>
      <c r="G182" s="207"/>
      <c r="H182" s="307"/>
      <c r="I182" s="264"/>
      <c r="HW182" s="3"/>
      <c r="HX182" s="3"/>
      <c r="HY182" s="3"/>
      <c r="HZ182" s="3"/>
      <c r="IA182" s="3"/>
      <c r="IB182" s="3"/>
      <c r="IC182" s="3"/>
      <c r="ID182" s="3"/>
      <c r="IE182" s="3"/>
      <c r="IF182" s="3"/>
    </row>
    <row r="183" spans="1:240" s="5" customFormat="1" ht="13.5" thickBot="1">
      <c r="A183" s="321"/>
      <c r="B183" s="211" t="s">
        <v>326</v>
      </c>
      <c r="C183" s="212" t="s">
        <v>327</v>
      </c>
      <c r="D183" s="213"/>
      <c r="E183" s="213"/>
      <c r="F183" s="274"/>
      <c r="G183" s="214"/>
      <c r="H183" s="225">
        <f>+SUM(G184:G187)</f>
        <v>0</v>
      </c>
      <c r="I183" s="320" t="e">
        <f>+H183/$H$221</f>
        <v>#DIV/0!</v>
      </c>
    </row>
    <row r="184" spans="1:240" s="1" customFormat="1" ht="25.5">
      <c r="B184" s="141" t="s">
        <v>328</v>
      </c>
      <c r="C184" s="142" t="s">
        <v>329</v>
      </c>
      <c r="D184" s="143" t="s">
        <v>137</v>
      </c>
      <c r="E184" s="144">
        <v>8</v>
      </c>
      <c r="F184" s="301"/>
      <c r="G184" s="200">
        <f>+E184*F184</f>
        <v>0</v>
      </c>
      <c r="H184" s="322"/>
      <c r="I184" s="264"/>
      <c r="HW184" s="3"/>
      <c r="HX184" s="3"/>
      <c r="HY184" s="3"/>
      <c r="HZ184" s="3"/>
      <c r="IA184" s="3"/>
      <c r="IB184" s="3"/>
      <c r="IC184" s="3"/>
      <c r="ID184" s="3"/>
      <c r="IE184" s="3"/>
      <c r="IF184" s="3"/>
    </row>
    <row r="185" spans="1:240" s="1" customFormat="1" ht="25.5">
      <c r="B185" s="123" t="s">
        <v>330</v>
      </c>
      <c r="C185" s="145" t="s">
        <v>331</v>
      </c>
      <c r="D185" s="146" t="s">
        <v>137</v>
      </c>
      <c r="E185" s="132">
        <v>2</v>
      </c>
      <c r="F185" s="280"/>
      <c r="G185" s="200">
        <f>+E185*F185</f>
        <v>0</v>
      </c>
      <c r="H185" s="315"/>
      <c r="I185" s="264"/>
      <c r="HW185" s="3"/>
      <c r="HX185" s="3"/>
      <c r="HY185" s="3"/>
      <c r="HZ185" s="3"/>
      <c r="IA185" s="3"/>
      <c r="IB185" s="3"/>
      <c r="IC185" s="3"/>
      <c r="ID185" s="3"/>
      <c r="IE185" s="3"/>
      <c r="IF185" s="3"/>
    </row>
    <row r="186" spans="1:240" s="1" customFormat="1" ht="25.5">
      <c r="B186" s="123" t="s">
        <v>332</v>
      </c>
      <c r="C186" s="145" t="s">
        <v>333</v>
      </c>
      <c r="D186" s="146" t="s">
        <v>137</v>
      </c>
      <c r="E186" s="132">
        <v>1</v>
      </c>
      <c r="F186" s="280"/>
      <c r="G186" s="200">
        <f>+E186*F186</f>
        <v>0</v>
      </c>
      <c r="H186" s="315"/>
      <c r="I186" s="264"/>
      <c r="HW186" s="3"/>
      <c r="HX186" s="3"/>
      <c r="HY186" s="3"/>
      <c r="HZ186" s="3"/>
      <c r="IA186" s="3"/>
      <c r="IB186" s="3"/>
      <c r="IC186" s="3"/>
      <c r="ID186" s="3"/>
      <c r="IE186" s="3"/>
      <c r="IF186" s="3"/>
    </row>
    <row r="187" spans="1:240" s="1" customFormat="1">
      <c r="B187" s="123" t="s">
        <v>334</v>
      </c>
      <c r="C187" s="145" t="s">
        <v>335</v>
      </c>
      <c r="D187" s="146" t="s">
        <v>137</v>
      </c>
      <c r="E187" s="132">
        <v>2</v>
      </c>
      <c r="F187" s="280"/>
      <c r="G187" s="200">
        <f>+E187*F187</f>
        <v>0</v>
      </c>
      <c r="H187" s="315"/>
      <c r="I187" s="264"/>
      <c r="HW187" s="3"/>
      <c r="HX187" s="3"/>
      <c r="HY187" s="3"/>
      <c r="HZ187" s="3"/>
      <c r="IA187" s="3"/>
      <c r="IB187" s="3"/>
      <c r="IC187" s="3"/>
      <c r="ID187" s="3"/>
      <c r="IE187" s="3"/>
      <c r="IF187" s="3"/>
    </row>
    <row r="188" spans="1:240" s="1" customFormat="1" ht="13.5" thickBot="1">
      <c r="B188" s="147"/>
      <c r="C188" s="149"/>
      <c r="D188" s="148"/>
      <c r="E188" s="134"/>
      <c r="F188" s="283"/>
      <c r="G188" s="207"/>
      <c r="H188" s="307"/>
      <c r="I188" s="264"/>
      <c r="HW188" s="3"/>
      <c r="HX188" s="3"/>
      <c r="HY188" s="3"/>
      <c r="HZ188" s="3"/>
      <c r="IA188" s="3"/>
      <c r="IB188" s="3"/>
      <c r="IC188" s="3"/>
      <c r="ID188" s="3"/>
      <c r="IE188" s="3"/>
      <c r="IF188" s="3"/>
    </row>
    <row r="189" spans="1:240" s="5" customFormat="1" ht="13.5" thickBot="1">
      <c r="A189" s="321"/>
      <c r="B189" s="211" t="s">
        <v>336</v>
      </c>
      <c r="C189" s="212" t="s">
        <v>337</v>
      </c>
      <c r="D189" s="213"/>
      <c r="E189" s="213"/>
      <c r="F189" s="274"/>
      <c r="G189" s="214"/>
      <c r="H189" s="225">
        <f>+SUM(G190:G191)</f>
        <v>0</v>
      </c>
      <c r="I189" s="320" t="e">
        <f>+H189/$H$221</f>
        <v>#DIV/0!</v>
      </c>
    </row>
    <row r="190" spans="1:240" s="1" customFormat="1" ht="25.5">
      <c r="B190" s="116" t="s">
        <v>338</v>
      </c>
      <c r="C190" s="150" t="s">
        <v>339</v>
      </c>
      <c r="D190" s="61" t="s">
        <v>32</v>
      </c>
      <c r="E190" s="117">
        <f>1.44+1+1</f>
        <v>3.44</v>
      </c>
      <c r="F190" s="292"/>
      <c r="G190" s="200">
        <f>+E190*F190</f>
        <v>0</v>
      </c>
      <c r="H190" s="306"/>
      <c r="I190" s="264"/>
      <c r="HW190" s="3"/>
      <c r="HX190" s="3"/>
      <c r="HY190" s="3"/>
      <c r="HZ190" s="3"/>
      <c r="IA190" s="3"/>
      <c r="IB190" s="3"/>
      <c r="IC190" s="3"/>
      <c r="ID190" s="3"/>
      <c r="IE190" s="3"/>
      <c r="IF190" s="3"/>
    </row>
    <row r="191" spans="1:240" s="1" customFormat="1" ht="25.5">
      <c r="B191" s="118" t="s">
        <v>340</v>
      </c>
      <c r="C191" s="120" t="s">
        <v>341</v>
      </c>
      <c r="D191" s="64" t="s">
        <v>32</v>
      </c>
      <c r="E191" s="100">
        <v>3</v>
      </c>
      <c r="F191" s="285"/>
      <c r="G191" s="200">
        <f>+E191*F191</f>
        <v>0</v>
      </c>
      <c r="H191" s="309"/>
      <c r="I191" s="264"/>
      <c r="HW191" s="3"/>
      <c r="HX191" s="3"/>
      <c r="HY191" s="3"/>
      <c r="HZ191" s="3"/>
      <c r="IA191" s="3"/>
      <c r="IB191" s="3"/>
      <c r="IC191" s="3"/>
      <c r="ID191" s="3"/>
      <c r="IE191" s="3"/>
      <c r="IF191" s="3"/>
    </row>
    <row r="192" spans="1:240" s="1" customFormat="1" ht="13.5" thickBot="1">
      <c r="B192" s="121"/>
      <c r="C192" s="122"/>
      <c r="D192" s="80"/>
      <c r="E192" s="104"/>
      <c r="F192" s="284"/>
      <c r="G192" s="205"/>
      <c r="H192" s="309"/>
      <c r="I192" s="264"/>
      <c r="HW192" s="3"/>
      <c r="HX192" s="3"/>
      <c r="HY192" s="3"/>
      <c r="HZ192" s="3"/>
      <c r="IA192" s="3"/>
      <c r="IB192" s="3"/>
      <c r="IC192" s="3"/>
      <c r="ID192" s="3"/>
      <c r="IE192" s="3"/>
      <c r="IF192" s="3"/>
    </row>
    <row r="193" spans="1:240" s="5" customFormat="1" ht="13.5" thickBot="1">
      <c r="B193" s="211" t="s">
        <v>342</v>
      </c>
      <c r="C193" s="212" t="s">
        <v>343</v>
      </c>
      <c r="D193" s="213"/>
      <c r="E193" s="213"/>
      <c r="F193" s="274"/>
      <c r="G193" s="214"/>
      <c r="H193" s="225">
        <f>SUM(G194:G195)</f>
        <v>0</v>
      </c>
      <c r="I193" s="320" t="e">
        <f>+H193/$H$221</f>
        <v>#DIV/0!</v>
      </c>
    </row>
    <row r="194" spans="1:240" s="1" customFormat="1" ht="25.5">
      <c r="B194" s="50" t="s">
        <v>344</v>
      </c>
      <c r="C194" s="90" t="s">
        <v>345</v>
      </c>
      <c r="D194" s="41" t="s">
        <v>137</v>
      </c>
      <c r="E194" s="107">
        <v>2</v>
      </c>
      <c r="F194" s="275"/>
      <c r="G194" s="200">
        <f>+E194*F194</f>
        <v>0</v>
      </c>
      <c r="H194" s="309"/>
      <c r="I194" s="264"/>
      <c r="HW194" s="3"/>
      <c r="HX194" s="3"/>
      <c r="HY194" s="3"/>
      <c r="HZ194" s="3"/>
      <c r="IA194" s="3"/>
      <c r="IB194" s="3"/>
      <c r="IC194" s="3"/>
      <c r="ID194" s="3"/>
      <c r="IE194" s="3"/>
      <c r="IF194" s="3"/>
    </row>
    <row r="195" spans="1:240" s="1" customFormat="1" ht="25.5">
      <c r="B195" s="151" t="s">
        <v>346</v>
      </c>
      <c r="C195" s="95" t="s">
        <v>347</v>
      </c>
      <c r="D195" s="39" t="s">
        <v>137</v>
      </c>
      <c r="E195" s="40">
        <v>1</v>
      </c>
      <c r="F195" s="280"/>
      <c r="G195" s="200">
        <f>+E195*F195</f>
        <v>0</v>
      </c>
      <c r="H195" s="309"/>
      <c r="I195" s="264"/>
      <c r="HW195" s="3"/>
      <c r="HX195" s="3"/>
      <c r="HY195" s="3"/>
      <c r="HZ195" s="3"/>
      <c r="IA195" s="3"/>
      <c r="IB195" s="3"/>
      <c r="IC195" s="3"/>
      <c r="ID195" s="3"/>
      <c r="IE195" s="3"/>
      <c r="IF195" s="3"/>
    </row>
    <row r="196" spans="1:240" s="1" customFormat="1" ht="13.5" thickBot="1">
      <c r="B196" s="111"/>
      <c r="C196" s="120"/>
      <c r="D196" s="96"/>
      <c r="E196" s="97"/>
      <c r="F196" s="283"/>
      <c r="G196" s="207"/>
      <c r="H196" s="309"/>
      <c r="I196" s="264"/>
      <c r="HW196" s="3"/>
      <c r="HX196" s="3"/>
      <c r="HY196" s="3"/>
      <c r="HZ196" s="3"/>
      <c r="IA196" s="3"/>
      <c r="IB196" s="3"/>
      <c r="IC196" s="3"/>
      <c r="ID196" s="3"/>
      <c r="IE196" s="3"/>
      <c r="IF196" s="3"/>
    </row>
    <row r="197" spans="1:240" s="5" customFormat="1" ht="13.5" thickBot="1">
      <c r="B197" s="211" t="s">
        <v>348</v>
      </c>
      <c r="C197" s="212" t="s">
        <v>349</v>
      </c>
      <c r="D197" s="213"/>
      <c r="E197" s="213"/>
      <c r="F197" s="274"/>
      <c r="G197" s="214"/>
      <c r="H197" s="305">
        <f>+SUM(G198:G201)</f>
        <v>0</v>
      </c>
      <c r="I197" s="317" t="e">
        <f>+H197/$H$221</f>
        <v>#DIV/0!</v>
      </c>
    </row>
    <row r="198" spans="1:240" s="1" customFormat="1">
      <c r="B198" s="105" t="s">
        <v>350</v>
      </c>
      <c r="C198" s="67" t="s">
        <v>351</v>
      </c>
      <c r="D198" s="152" t="s">
        <v>137</v>
      </c>
      <c r="E198" s="153">
        <v>1</v>
      </c>
      <c r="F198" s="275"/>
      <c r="G198" s="200">
        <f>+E198*F198</f>
        <v>0</v>
      </c>
      <c r="H198" s="309"/>
      <c r="I198" s="264"/>
      <c r="HW198" s="3"/>
      <c r="HX198" s="3"/>
      <c r="HY198" s="3"/>
      <c r="HZ198" s="3"/>
      <c r="IA198" s="3"/>
      <c r="IB198" s="3"/>
      <c r="IC198" s="3"/>
      <c r="ID198" s="3"/>
      <c r="IE198" s="3"/>
      <c r="IF198" s="3"/>
    </row>
    <row r="199" spans="1:240" s="1" customFormat="1">
      <c r="B199" s="105" t="s">
        <v>352</v>
      </c>
      <c r="C199" s="77" t="s">
        <v>353</v>
      </c>
      <c r="D199" s="154" t="s">
        <v>137</v>
      </c>
      <c r="E199" s="21">
        <v>2</v>
      </c>
      <c r="F199" s="280"/>
      <c r="G199" s="200">
        <f t="shared" ref="G199:G201" si="13">+E199*F199</f>
        <v>0</v>
      </c>
      <c r="H199" s="309"/>
      <c r="I199" s="264"/>
      <c r="HW199" s="3"/>
      <c r="HX199" s="3"/>
      <c r="HY199" s="3"/>
      <c r="HZ199" s="3"/>
      <c r="IA199" s="3"/>
      <c r="IB199" s="3"/>
      <c r="IC199" s="3"/>
      <c r="ID199" s="3"/>
      <c r="IE199" s="3"/>
      <c r="IF199" s="3"/>
    </row>
    <row r="200" spans="1:240" s="1" customFormat="1">
      <c r="B200" s="105" t="s">
        <v>354</v>
      </c>
      <c r="C200" s="36" t="s">
        <v>355</v>
      </c>
      <c r="D200" s="39" t="s">
        <v>142</v>
      </c>
      <c r="E200" s="40">
        <v>2</v>
      </c>
      <c r="F200" s="280"/>
      <c r="G200" s="200">
        <f t="shared" si="13"/>
        <v>0</v>
      </c>
      <c r="H200" s="309"/>
      <c r="I200" s="268"/>
      <c r="HW200" s="3"/>
      <c r="HX200" s="3"/>
      <c r="HY200" s="3"/>
      <c r="HZ200" s="3"/>
      <c r="IA200" s="3"/>
      <c r="IB200" s="3"/>
      <c r="IC200" s="3"/>
      <c r="ID200" s="3"/>
      <c r="IE200" s="3"/>
      <c r="IF200" s="3"/>
    </row>
    <row r="201" spans="1:240" s="1" customFormat="1">
      <c r="B201" s="105" t="s">
        <v>356</v>
      </c>
      <c r="C201" s="36" t="s">
        <v>357</v>
      </c>
      <c r="D201" s="39" t="s">
        <v>137</v>
      </c>
      <c r="E201" s="40">
        <v>28</v>
      </c>
      <c r="F201" s="280"/>
      <c r="G201" s="200">
        <f t="shared" si="13"/>
        <v>0</v>
      </c>
      <c r="H201" s="309"/>
      <c r="I201" s="264"/>
      <c r="HW201" s="3"/>
      <c r="HX201" s="3"/>
      <c r="HY201" s="3"/>
      <c r="HZ201" s="3"/>
      <c r="IA201" s="3"/>
      <c r="IB201" s="3"/>
      <c r="IC201" s="3"/>
      <c r="ID201" s="3"/>
      <c r="IE201" s="3"/>
      <c r="IF201" s="3"/>
    </row>
    <row r="202" spans="1:240" s="1" customFormat="1" ht="13.5" thickBot="1">
      <c r="B202" s="109"/>
      <c r="C202" s="119"/>
      <c r="D202" s="96"/>
      <c r="E202" s="97"/>
      <c r="F202" s="276"/>
      <c r="G202" s="199"/>
      <c r="H202" s="309"/>
      <c r="I202" s="264"/>
      <c r="HW202" s="3"/>
      <c r="HX202" s="3"/>
      <c r="HY202" s="3"/>
      <c r="HZ202" s="3"/>
      <c r="IA202" s="3"/>
      <c r="IB202" s="3"/>
      <c r="IC202" s="3"/>
      <c r="ID202" s="3"/>
      <c r="IE202" s="3"/>
      <c r="IF202" s="3"/>
    </row>
    <row r="203" spans="1:240" s="5" customFormat="1" ht="13.5" thickBot="1">
      <c r="B203" s="211" t="s">
        <v>358</v>
      </c>
      <c r="C203" s="212" t="s">
        <v>359</v>
      </c>
      <c r="D203" s="213"/>
      <c r="E203" s="213"/>
      <c r="F203" s="274"/>
      <c r="G203" s="214"/>
      <c r="H203" s="225">
        <f>+SUM(G204:G205)</f>
        <v>0</v>
      </c>
      <c r="I203" s="320" t="e">
        <f>+H203/$H$221</f>
        <v>#DIV/0!</v>
      </c>
    </row>
    <row r="204" spans="1:240" s="1" customFormat="1">
      <c r="B204" s="50" t="s">
        <v>360</v>
      </c>
      <c r="C204" s="51" t="s">
        <v>361</v>
      </c>
      <c r="D204" s="41" t="s">
        <v>26</v>
      </c>
      <c r="E204" s="107">
        <f>(3*1.6*3+1.7*1.2*4)*1.1</f>
        <v>24.816000000000006</v>
      </c>
      <c r="F204" s="275"/>
      <c r="G204" s="200">
        <f>+E204*F204</f>
        <v>0</v>
      </c>
      <c r="H204" s="309"/>
      <c r="I204" s="264"/>
      <c r="HW204" s="3"/>
      <c r="HX204" s="3"/>
      <c r="HY204" s="3"/>
      <c r="HZ204" s="3"/>
      <c r="IA204" s="3"/>
      <c r="IB204" s="3"/>
      <c r="IC204" s="3"/>
      <c r="ID204" s="3"/>
      <c r="IE204" s="3"/>
      <c r="IF204" s="3"/>
    </row>
    <row r="205" spans="1:240" s="1" customFormat="1" ht="13.5" thickBot="1">
      <c r="B205" s="111"/>
      <c r="C205" s="47"/>
      <c r="D205" s="96"/>
      <c r="E205" s="97"/>
      <c r="F205" s="276"/>
      <c r="G205" s="199"/>
      <c r="H205" s="307"/>
      <c r="I205" s="264"/>
      <c r="HW205" s="3"/>
      <c r="HX205" s="3"/>
      <c r="HY205" s="3"/>
      <c r="HZ205" s="3"/>
      <c r="IA205" s="3"/>
      <c r="IB205" s="3"/>
      <c r="IC205" s="3"/>
      <c r="ID205" s="3"/>
      <c r="IE205" s="3"/>
      <c r="IF205" s="3"/>
    </row>
    <row r="206" spans="1:240" s="5" customFormat="1" ht="13.5" thickBot="1">
      <c r="A206" s="321"/>
      <c r="B206" s="211" t="s">
        <v>362</v>
      </c>
      <c r="C206" s="212" t="s">
        <v>363</v>
      </c>
      <c r="D206" s="213"/>
      <c r="E206" s="213"/>
      <c r="F206" s="274"/>
      <c r="G206" s="214"/>
      <c r="H206" s="225">
        <f>+SUM(G207:G211)</f>
        <v>0</v>
      </c>
      <c r="I206" s="320" t="e">
        <f>+H206/$H$221</f>
        <v>#DIV/0!</v>
      </c>
    </row>
    <row r="207" spans="1:240" s="1" customFormat="1">
      <c r="B207" s="141" t="s">
        <v>364</v>
      </c>
      <c r="C207" s="142" t="s">
        <v>365</v>
      </c>
      <c r="D207" s="143" t="s">
        <v>137</v>
      </c>
      <c r="E207" s="144">
        <v>2</v>
      </c>
      <c r="F207" s="275"/>
      <c r="G207" s="200">
        <f>+E207*F207</f>
        <v>0</v>
      </c>
      <c r="H207" s="306"/>
      <c r="I207" s="264"/>
      <c r="HW207" s="3"/>
      <c r="HX207" s="3"/>
      <c r="HY207" s="3"/>
      <c r="HZ207" s="3"/>
      <c r="IA207" s="3"/>
      <c r="IB207" s="3"/>
      <c r="IC207" s="3"/>
      <c r="ID207" s="3"/>
      <c r="IE207" s="3"/>
      <c r="IF207" s="3"/>
    </row>
    <row r="208" spans="1:240" s="1" customFormat="1">
      <c r="B208" s="141" t="s">
        <v>366</v>
      </c>
      <c r="C208" s="145" t="s">
        <v>367</v>
      </c>
      <c r="D208" s="146" t="s">
        <v>137</v>
      </c>
      <c r="E208" s="132">
        <v>2</v>
      </c>
      <c r="F208" s="302"/>
      <c r="G208" s="200">
        <f t="shared" ref="G208:G211" si="14">+E208*F208</f>
        <v>0</v>
      </c>
      <c r="H208" s="309"/>
      <c r="I208" s="264"/>
      <c r="HW208" s="3"/>
      <c r="HX208" s="3"/>
      <c r="HY208" s="3"/>
      <c r="HZ208" s="3"/>
      <c r="IA208" s="3"/>
      <c r="IB208" s="3"/>
      <c r="IC208" s="3"/>
      <c r="ID208" s="3"/>
      <c r="IE208" s="3"/>
      <c r="IF208" s="3"/>
    </row>
    <row r="209" spans="1:240" s="1" customFormat="1">
      <c r="B209" s="141" t="s">
        <v>368</v>
      </c>
      <c r="C209" s="145" t="s">
        <v>369</v>
      </c>
      <c r="D209" s="146" t="s">
        <v>137</v>
      </c>
      <c r="E209" s="132">
        <v>2</v>
      </c>
      <c r="F209" s="280"/>
      <c r="G209" s="200">
        <f t="shared" si="14"/>
        <v>0</v>
      </c>
      <c r="H209" s="309"/>
      <c r="I209" s="264"/>
      <c r="HW209" s="3"/>
      <c r="HX209" s="3"/>
      <c r="HY209" s="3"/>
      <c r="HZ209" s="3"/>
      <c r="IA209" s="3"/>
      <c r="IB209" s="3"/>
      <c r="IC209" s="3"/>
      <c r="ID209" s="3"/>
      <c r="IE209" s="3"/>
      <c r="IF209" s="3"/>
    </row>
    <row r="210" spans="1:240" s="1" customFormat="1">
      <c r="B210" s="141" t="s">
        <v>370</v>
      </c>
      <c r="C210" s="145" t="s">
        <v>371</v>
      </c>
      <c r="D210" s="146" t="s">
        <v>137</v>
      </c>
      <c r="E210" s="132">
        <v>1</v>
      </c>
      <c r="F210" s="280"/>
      <c r="G210" s="200">
        <f t="shared" ref="G210" si="15">+E210*F210</f>
        <v>0</v>
      </c>
      <c r="H210" s="309"/>
      <c r="I210" s="264"/>
      <c r="HW210" s="3"/>
      <c r="HX210" s="3"/>
      <c r="HY210" s="3"/>
      <c r="HZ210" s="3"/>
      <c r="IA210" s="3"/>
      <c r="IB210" s="3"/>
      <c r="IC210" s="3"/>
      <c r="ID210" s="3"/>
      <c r="IE210" s="3"/>
      <c r="IF210" s="3"/>
    </row>
    <row r="211" spans="1:240" s="1" customFormat="1">
      <c r="B211" s="141" t="s">
        <v>372</v>
      </c>
      <c r="C211" s="145" t="s">
        <v>373</v>
      </c>
      <c r="D211" s="146" t="s">
        <v>137</v>
      </c>
      <c r="E211" s="132">
        <v>1</v>
      </c>
      <c r="F211" s="280"/>
      <c r="G211" s="200">
        <f t="shared" si="14"/>
        <v>0</v>
      </c>
      <c r="H211" s="309"/>
      <c r="I211" s="264"/>
      <c r="HW211" s="3"/>
      <c r="HX211" s="3"/>
      <c r="HY211" s="3"/>
      <c r="HZ211" s="3"/>
      <c r="IA211" s="3"/>
      <c r="IB211" s="3"/>
      <c r="IC211" s="3"/>
      <c r="ID211" s="3"/>
      <c r="IE211" s="3"/>
      <c r="IF211" s="3"/>
    </row>
    <row r="212" spans="1:240" s="1" customFormat="1" ht="13.5" thickBot="1">
      <c r="B212" s="147"/>
      <c r="C212" s="86"/>
      <c r="D212" s="148"/>
      <c r="E212" s="134"/>
      <c r="F212" s="283"/>
      <c r="G212" s="207"/>
      <c r="H212" s="307"/>
      <c r="I212" s="264"/>
      <c r="HW212" s="3"/>
      <c r="HX212" s="3"/>
      <c r="HY212" s="3"/>
      <c r="HZ212" s="3"/>
      <c r="IA212" s="3"/>
      <c r="IB212" s="3"/>
      <c r="IC212" s="3"/>
      <c r="ID212" s="3"/>
      <c r="IE212" s="3"/>
      <c r="IF212" s="3"/>
    </row>
    <row r="213" spans="1:240" s="5" customFormat="1" ht="13.5" thickBot="1">
      <c r="A213" s="321"/>
      <c r="B213" s="211" t="s">
        <v>374</v>
      </c>
      <c r="C213" s="212" t="s">
        <v>375</v>
      </c>
      <c r="D213" s="213"/>
      <c r="E213" s="213"/>
      <c r="F213" s="274"/>
      <c r="G213" s="214"/>
      <c r="H213" s="225">
        <f>+SUM(G214:G215)</f>
        <v>0</v>
      </c>
      <c r="I213" s="320" t="e">
        <f>+H213/$H$221</f>
        <v>#DIV/0!</v>
      </c>
    </row>
    <row r="214" spans="1:240" s="1" customFormat="1">
      <c r="B214" s="141" t="s">
        <v>376</v>
      </c>
      <c r="C214" s="142" t="s">
        <v>377</v>
      </c>
      <c r="D214" s="143" t="s">
        <v>29</v>
      </c>
      <c r="E214" s="144">
        <v>3</v>
      </c>
      <c r="F214" s="275"/>
      <c r="G214" s="200">
        <f>+E214*F214</f>
        <v>0</v>
      </c>
      <c r="H214" s="306"/>
      <c r="I214" s="264"/>
      <c r="HW214" s="3"/>
      <c r="HX214" s="3"/>
      <c r="HY214" s="3"/>
      <c r="HZ214" s="3"/>
      <c r="IA214" s="3"/>
      <c r="IB214" s="3"/>
      <c r="IC214" s="3"/>
      <c r="ID214" s="3"/>
      <c r="IE214" s="3"/>
      <c r="IF214" s="3"/>
    </row>
    <row r="215" spans="1:240" s="1" customFormat="1" ht="25.5">
      <c r="B215" s="141" t="s">
        <v>378</v>
      </c>
      <c r="C215" s="145" t="s">
        <v>379</v>
      </c>
      <c r="D215" s="146" t="s">
        <v>18</v>
      </c>
      <c r="E215" s="132">
        <v>1</v>
      </c>
      <c r="F215" s="280"/>
      <c r="G215" s="200">
        <f>+E215*F215</f>
        <v>0</v>
      </c>
      <c r="H215" s="309"/>
      <c r="I215" s="264"/>
      <c r="HW215" s="3"/>
      <c r="HX215" s="3"/>
      <c r="HY215" s="3"/>
      <c r="HZ215" s="3"/>
      <c r="IA215" s="3"/>
      <c r="IB215" s="3"/>
      <c r="IC215" s="3"/>
      <c r="ID215" s="3"/>
      <c r="IE215" s="3"/>
      <c r="IF215" s="3"/>
    </row>
    <row r="216" spans="1:240" s="1" customFormat="1" ht="13.5" thickBot="1">
      <c r="B216" s="147"/>
      <c r="C216" s="86"/>
      <c r="D216" s="148"/>
      <c r="F216" s="15"/>
      <c r="I216" s="319"/>
      <c r="HW216" s="3"/>
      <c r="HX216" s="3"/>
      <c r="HY216" s="3"/>
      <c r="HZ216" s="3"/>
      <c r="IA216" s="3"/>
      <c r="IB216" s="3"/>
      <c r="IC216" s="3"/>
      <c r="ID216" s="3"/>
      <c r="IE216" s="3"/>
      <c r="IF216" s="3"/>
    </row>
    <row r="217" spans="1:240" s="5" customFormat="1" ht="13.5" thickBot="1">
      <c r="B217" s="211" t="s">
        <v>380</v>
      </c>
      <c r="C217" s="212" t="s">
        <v>381</v>
      </c>
      <c r="D217" s="213"/>
      <c r="E217" s="234"/>
      <c r="F217" s="293"/>
      <c r="G217" s="235"/>
      <c r="H217" s="225">
        <f>+SUM(G218:G219)</f>
        <v>0</v>
      </c>
      <c r="I217" s="324" t="e">
        <f>+H217/$H$221</f>
        <v>#DIV/0!</v>
      </c>
    </row>
    <row r="218" spans="1:240" s="1" customFormat="1">
      <c r="B218" s="141" t="s">
        <v>382</v>
      </c>
      <c r="C218" s="142" t="s">
        <v>383</v>
      </c>
      <c r="D218" s="143" t="s">
        <v>18</v>
      </c>
      <c r="E218" s="144">
        <v>1</v>
      </c>
      <c r="F218" s="275"/>
      <c r="G218" s="200">
        <f>+E218*F218</f>
        <v>0</v>
      </c>
      <c r="H218" s="309"/>
      <c r="I218" s="264"/>
      <c r="HW218" s="3"/>
      <c r="HX218" s="3"/>
      <c r="HY218" s="3"/>
      <c r="HZ218" s="3"/>
      <c r="IA218" s="3"/>
      <c r="IB218" s="3"/>
      <c r="IC218" s="3"/>
      <c r="ID218" s="3"/>
      <c r="IE218" s="3"/>
      <c r="IF218" s="3"/>
    </row>
    <row r="219" spans="1:240" s="1" customFormat="1">
      <c r="B219" s="123" t="s">
        <v>384</v>
      </c>
      <c r="C219" s="145" t="s">
        <v>385</v>
      </c>
      <c r="D219" s="146" t="s">
        <v>18</v>
      </c>
      <c r="E219" s="132">
        <v>1</v>
      </c>
      <c r="F219" s="280"/>
      <c r="G219" s="200">
        <f>+E219*F219</f>
        <v>0</v>
      </c>
      <c r="H219" s="309"/>
      <c r="I219" s="264"/>
      <c r="HW219" s="3"/>
      <c r="HX219" s="3"/>
      <c r="HY219" s="3"/>
      <c r="HZ219" s="3"/>
      <c r="IA219" s="3"/>
      <c r="IB219" s="3"/>
      <c r="IC219" s="3"/>
      <c r="ID219" s="3"/>
      <c r="IE219" s="3"/>
      <c r="IF219" s="3"/>
    </row>
    <row r="220" spans="1:240" s="1" customFormat="1" ht="13.5" thickBot="1">
      <c r="B220" s="155"/>
      <c r="C220" s="156"/>
      <c r="D220" s="157"/>
      <c r="E220" s="158"/>
      <c r="F220" s="283"/>
      <c r="G220" s="208"/>
      <c r="H220" s="307"/>
      <c r="I220" s="264"/>
      <c r="HW220" s="3"/>
      <c r="HX220" s="3"/>
      <c r="HY220" s="3"/>
      <c r="HZ220" s="3"/>
      <c r="IA220" s="3"/>
      <c r="IB220" s="3"/>
      <c r="IC220" s="3"/>
      <c r="ID220" s="3"/>
      <c r="IE220" s="3"/>
      <c r="IF220" s="3"/>
    </row>
    <row r="221" spans="1:240" s="1" customFormat="1" ht="13.5" thickBot="1">
      <c r="A221" s="159"/>
      <c r="B221" s="234"/>
      <c r="C221" s="235" t="s">
        <v>386</v>
      </c>
      <c r="D221" s="235"/>
      <c r="E221" s="235"/>
      <c r="F221" s="294"/>
      <c r="G221" s="261"/>
      <c r="H221" s="236">
        <f>SUM(H6:H220)</f>
        <v>0</v>
      </c>
      <c r="I221" s="323" t="e">
        <f>SUM(I6:I220)</f>
        <v>#DIV/0!</v>
      </c>
      <c r="HW221" s="3"/>
      <c r="HX221" s="3"/>
      <c r="HY221" s="3"/>
      <c r="HZ221" s="3"/>
      <c r="IA221" s="3"/>
      <c r="IB221" s="3"/>
      <c r="IC221" s="3"/>
      <c r="ID221" s="3"/>
      <c r="IE221" s="3"/>
      <c r="IF221" s="3"/>
    </row>
    <row r="222" spans="1:240" s="1" customFormat="1" ht="13.5" thickBot="1">
      <c r="F222" s="15"/>
      <c r="G222" s="160"/>
      <c r="I222" s="269"/>
      <c r="HW222" s="3"/>
      <c r="HX222" s="3"/>
      <c r="HY222" s="3"/>
      <c r="HZ222" s="3"/>
      <c r="IA222" s="3"/>
      <c r="IB222" s="3"/>
      <c r="IC222" s="3"/>
      <c r="ID222" s="3"/>
      <c r="IE222" s="3"/>
      <c r="IF222" s="3"/>
    </row>
    <row r="223" spans="1:240" s="1" customFormat="1" ht="14.45" customHeight="1" thickBot="1">
      <c r="A223" s="159"/>
      <c r="B223" s="234"/>
      <c r="C223" s="235" t="s">
        <v>387</v>
      </c>
      <c r="D223" s="235"/>
      <c r="E223" s="235"/>
      <c r="F223" s="294"/>
      <c r="G223" s="236"/>
      <c r="H223" s="236">
        <f>H221</f>
        <v>0</v>
      </c>
      <c r="I223" s="269"/>
      <c r="HW223" s="3"/>
      <c r="HX223" s="3"/>
      <c r="HY223" s="3"/>
      <c r="HZ223" s="3"/>
      <c r="IA223" s="3"/>
      <c r="IB223" s="3"/>
      <c r="IC223" s="3"/>
      <c r="ID223" s="3"/>
      <c r="IE223" s="3"/>
      <c r="IF223" s="3"/>
    </row>
    <row r="224" spans="1:240" s="1" customFormat="1" ht="13.5" thickBot="1">
      <c r="B224" s="163"/>
      <c r="C224" s="164"/>
      <c r="D224" s="164"/>
      <c r="E224" s="164"/>
      <c r="F224" s="163"/>
      <c r="G224" s="165"/>
      <c r="H224" s="165"/>
      <c r="I224" s="270"/>
      <c r="HW224" s="3"/>
      <c r="HX224" s="3"/>
      <c r="HY224" s="3"/>
      <c r="HZ224" s="3"/>
      <c r="IA224" s="3"/>
      <c r="IB224" s="3"/>
      <c r="IC224" s="3"/>
      <c r="ID224" s="3"/>
      <c r="IE224" s="3"/>
      <c r="IF224" s="3"/>
    </row>
    <row r="225" spans="1:240" s="1" customFormat="1" ht="13.5" thickBot="1">
      <c r="B225" s="166" t="s">
        <v>388</v>
      </c>
      <c r="C225" s="167" t="s">
        <v>387</v>
      </c>
      <c r="D225" s="249"/>
      <c r="E225" s="168"/>
      <c r="F225" s="250"/>
      <c r="G225" s="251"/>
      <c r="H225" s="245">
        <f>H223</f>
        <v>0</v>
      </c>
      <c r="I225" s="210"/>
      <c r="HW225" s="3"/>
      <c r="HX225" s="3"/>
      <c r="HY225" s="3"/>
      <c r="HZ225" s="3"/>
      <c r="IA225" s="3"/>
      <c r="IB225" s="3"/>
      <c r="IC225" s="3"/>
      <c r="ID225" s="3"/>
      <c r="IE225" s="3"/>
      <c r="IF225" s="3"/>
    </row>
    <row r="226" spans="1:240" s="1" customFormat="1" ht="13.5" thickBot="1">
      <c r="B226" s="170"/>
      <c r="C226" s="252" t="s">
        <v>389</v>
      </c>
      <c r="D226" s="172" t="s">
        <v>390</v>
      </c>
      <c r="E226" s="242"/>
      <c r="F226" s="295"/>
      <c r="G226" s="253"/>
      <c r="H226" s="258">
        <f>H225*15%</f>
        <v>0</v>
      </c>
      <c r="I226" s="210"/>
      <c r="HW226" s="3"/>
      <c r="HX226" s="3"/>
      <c r="HY226" s="3"/>
      <c r="HZ226" s="3"/>
      <c r="IA226" s="3"/>
      <c r="IB226" s="3"/>
      <c r="IC226" s="3"/>
      <c r="ID226" s="3"/>
      <c r="IE226" s="3"/>
      <c r="IF226" s="3"/>
    </row>
    <row r="227" spans="1:240" s="1" customFormat="1" ht="13.5" thickBot="1">
      <c r="B227" s="166" t="s">
        <v>391</v>
      </c>
      <c r="C227" s="194" t="s">
        <v>392</v>
      </c>
      <c r="D227" s="195"/>
      <c r="E227" s="195"/>
      <c r="F227" s="250"/>
      <c r="G227" s="255"/>
      <c r="H227" s="246">
        <f>H226+H225</f>
        <v>0</v>
      </c>
      <c r="I227" s="210"/>
      <c r="HW227" s="3"/>
      <c r="HX227" s="3"/>
      <c r="HY227" s="3"/>
      <c r="HZ227" s="3"/>
      <c r="IA227" s="3"/>
      <c r="IB227" s="3"/>
      <c r="IC227" s="3"/>
      <c r="ID227" s="3"/>
      <c r="IE227" s="3"/>
      <c r="IF227" s="3"/>
    </row>
    <row r="228" spans="1:240" s="1" customFormat="1">
      <c r="B228" s="170"/>
      <c r="C228" s="171" t="s">
        <v>393</v>
      </c>
      <c r="D228" s="173" t="s">
        <v>390</v>
      </c>
      <c r="E228" s="243"/>
      <c r="F228" s="296"/>
      <c r="G228" s="254"/>
      <c r="H228" s="247">
        <f>H227*2%</f>
        <v>0</v>
      </c>
      <c r="I228" s="210"/>
      <c r="HW228" s="3"/>
      <c r="HX228" s="3"/>
      <c r="HY228" s="3"/>
      <c r="HZ228" s="3"/>
      <c r="IA228" s="3"/>
      <c r="IB228" s="3"/>
      <c r="IC228" s="3"/>
      <c r="ID228" s="3"/>
      <c r="IE228" s="3"/>
      <c r="IF228" s="3"/>
    </row>
    <row r="229" spans="1:240" s="1" customFormat="1" ht="13.5" thickBot="1">
      <c r="B229" s="170"/>
      <c r="C229" s="174" t="s">
        <v>394</v>
      </c>
      <c r="D229" s="175" t="s">
        <v>390</v>
      </c>
      <c r="E229" s="244"/>
      <c r="F229" s="297"/>
      <c r="G229" s="256"/>
      <c r="H229" s="248">
        <f>H227*12%</f>
        <v>0</v>
      </c>
      <c r="I229" s="210"/>
      <c r="HW229" s="3"/>
      <c r="HX229" s="3"/>
      <c r="HY229" s="3"/>
      <c r="HZ229" s="3"/>
      <c r="IA229" s="3"/>
      <c r="IB229" s="3"/>
      <c r="IC229" s="3"/>
      <c r="ID229" s="3"/>
      <c r="IE229" s="3"/>
      <c r="IF229" s="3"/>
    </row>
    <row r="230" spans="1:240" s="1" customFormat="1" ht="13.5" thickBot="1">
      <c r="B230" s="166" t="s">
        <v>395</v>
      </c>
      <c r="C230" s="194" t="s">
        <v>396</v>
      </c>
      <c r="D230" s="195"/>
      <c r="E230" s="195"/>
      <c r="F230" s="250"/>
      <c r="G230" s="255"/>
      <c r="H230" s="246">
        <f>H229+H228+H227</f>
        <v>0</v>
      </c>
      <c r="I230" s="210"/>
      <c r="HW230" s="3"/>
      <c r="HX230" s="3"/>
      <c r="HY230" s="3"/>
      <c r="HZ230" s="3"/>
      <c r="IA230" s="3"/>
      <c r="IB230" s="3"/>
      <c r="IC230" s="3"/>
      <c r="ID230" s="3"/>
      <c r="IE230" s="3"/>
      <c r="IF230" s="3"/>
    </row>
    <row r="231" spans="1:240" s="1" customFormat="1" ht="13.5" thickBot="1">
      <c r="B231" s="176"/>
      <c r="C231" s="177" t="s">
        <v>397</v>
      </c>
      <c r="D231" s="172" t="s">
        <v>390</v>
      </c>
      <c r="E231" s="242"/>
      <c r="F231" s="295"/>
      <c r="G231" s="257"/>
      <c r="H231" s="258">
        <f>H230*25%</f>
        <v>0</v>
      </c>
      <c r="I231" s="210"/>
      <c r="HW231" s="3"/>
      <c r="HX231" s="3"/>
      <c r="HY231" s="3"/>
      <c r="HZ231" s="3"/>
      <c r="IA231" s="3"/>
      <c r="IB231" s="3"/>
      <c r="IC231" s="3"/>
      <c r="ID231" s="3"/>
      <c r="IE231" s="3"/>
      <c r="IF231" s="3"/>
    </row>
    <row r="232" spans="1:240" s="1" customFormat="1" ht="13.5" thickBot="1">
      <c r="B232" s="166" t="s">
        <v>398</v>
      </c>
      <c r="C232" s="237" t="s">
        <v>399</v>
      </c>
      <c r="D232" s="238"/>
      <c r="E232" s="238"/>
      <c r="F232" s="241"/>
      <c r="G232" s="239"/>
      <c r="H232" s="239">
        <f>H231+H230</f>
        <v>0</v>
      </c>
      <c r="I232" s="210"/>
      <c r="HW232" s="3"/>
      <c r="HX232" s="3"/>
      <c r="HY232" s="3"/>
      <c r="HZ232" s="3"/>
      <c r="IA232" s="3"/>
      <c r="IB232" s="3"/>
      <c r="IC232" s="3"/>
      <c r="ID232" s="3"/>
      <c r="IE232" s="3"/>
      <c r="IF232" s="3"/>
    </row>
    <row r="233" spans="1:240" s="1" customFormat="1" ht="13.5" thickBot="1">
      <c r="B233" s="178"/>
      <c r="C233" s="161"/>
      <c r="D233" s="179"/>
      <c r="E233" s="179"/>
      <c r="F233" s="180"/>
      <c r="G233" s="181"/>
      <c r="H233" s="181"/>
      <c r="I233" s="210"/>
      <c r="HW233" s="3"/>
      <c r="HX233" s="3"/>
      <c r="HY233" s="3"/>
      <c r="HZ233" s="3"/>
      <c r="IA233" s="3"/>
      <c r="IB233" s="3"/>
      <c r="IC233" s="3"/>
      <c r="ID233" s="3"/>
      <c r="IE233" s="3"/>
      <c r="IF233" s="3"/>
    </row>
    <row r="234" spans="1:240" s="1" customFormat="1" ht="13.5" thickBot="1">
      <c r="B234" s="178"/>
      <c r="C234" s="194" t="s">
        <v>400</v>
      </c>
      <c r="D234" s="195"/>
      <c r="E234" s="195"/>
      <c r="F234" s="169"/>
      <c r="G234" s="182"/>
      <c r="H234" s="182" t="e">
        <f>+H232/H225</f>
        <v>#DIV/0!</v>
      </c>
      <c r="I234" s="210"/>
      <c r="HW234" s="3"/>
      <c r="HX234" s="3"/>
      <c r="HY234" s="3"/>
      <c r="HZ234" s="3"/>
      <c r="IA234" s="3"/>
      <c r="IB234" s="3"/>
      <c r="IC234" s="3"/>
      <c r="ID234" s="3"/>
      <c r="IE234" s="3"/>
      <c r="IF234" s="3"/>
    </row>
    <row r="235" spans="1:240" s="1" customFormat="1" ht="13.5" thickBot="1">
      <c r="B235" s="196"/>
      <c r="C235" s="196"/>
      <c r="D235" s="197"/>
      <c r="E235" s="197"/>
      <c r="F235" s="298"/>
      <c r="G235" s="197"/>
      <c r="I235" s="271"/>
      <c r="HW235" s="3"/>
      <c r="HX235" s="3"/>
      <c r="HY235" s="3"/>
      <c r="HZ235" s="3"/>
      <c r="IA235" s="3"/>
      <c r="IB235" s="3"/>
      <c r="IC235" s="3"/>
      <c r="ID235" s="3"/>
      <c r="IE235" s="3"/>
      <c r="IF235" s="3"/>
    </row>
    <row r="236" spans="1:240" s="1" customFormat="1" ht="13.5" thickBot="1">
      <c r="B236" s="240">
        <v>11</v>
      </c>
      <c r="C236" s="237" t="s">
        <v>401</v>
      </c>
      <c r="D236" s="238"/>
      <c r="E236" s="238"/>
      <c r="F236" s="241"/>
      <c r="G236" s="239"/>
      <c r="H236" s="239">
        <f>G237</f>
        <v>0</v>
      </c>
      <c r="I236" s="183"/>
      <c r="HW236" s="3"/>
      <c r="HX236" s="3"/>
      <c r="HY236" s="3"/>
      <c r="HZ236" s="3"/>
      <c r="IA236" s="3"/>
      <c r="IB236" s="3"/>
      <c r="IC236" s="3"/>
      <c r="ID236" s="3"/>
      <c r="IE236" s="3"/>
      <c r="IF236" s="3"/>
    </row>
    <row r="237" spans="1:240" s="1" customFormat="1">
      <c r="B237" s="184" t="s">
        <v>243</v>
      </c>
      <c r="C237" s="185" t="s">
        <v>402</v>
      </c>
      <c r="D237" s="186" t="s">
        <v>390</v>
      </c>
      <c r="E237" s="187"/>
      <c r="F237" s="188">
        <f>H232*4%</f>
        <v>0</v>
      </c>
      <c r="G237" s="188">
        <f>F237</f>
        <v>0</v>
      </c>
      <c r="H237" s="259"/>
      <c r="I237" s="210"/>
      <c r="HW237" s="3"/>
      <c r="HX237" s="3"/>
      <c r="HY237" s="3"/>
      <c r="HZ237" s="3"/>
      <c r="IA237" s="3"/>
      <c r="IB237" s="3"/>
      <c r="IC237" s="3"/>
      <c r="ID237" s="3"/>
      <c r="IE237" s="3"/>
      <c r="IF237" s="3"/>
    </row>
    <row r="238" spans="1:240" s="1" customFormat="1" ht="12.75" customHeight="1" thickBot="1">
      <c r="B238" s="189"/>
      <c r="C238" s="190"/>
      <c r="D238" s="191"/>
      <c r="E238" s="192"/>
      <c r="F238" s="193"/>
      <c r="G238" s="193"/>
      <c r="H238" s="260"/>
      <c r="I238" s="210"/>
      <c r="HW238" s="3"/>
      <c r="HX238" s="3"/>
      <c r="HY238" s="3"/>
      <c r="HZ238" s="3"/>
      <c r="IA238" s="3"/>
      <c r="IB238" s="3"/>
      <c r="IC238" s="3"/>
      <c r="ID238" s="3"/>
      <c r="IE238" s="3"/>
      <c r="IF238" s="3"/>
    </row>
    <row r="239" spans="1:240" s="1" customFormat="1" ht="12.75" customHeight="1" thickBot="1">
      <c r="B239" s="196"/>
      <c r="C239" s="196"/>
      <c r="D239" s="196"/>
      <c r="E239" s="196"/>
      <c r="F239" s="299"/>
      <c r="G239" s="196"/>
      <c r="I239" s="271"/>
      <c r="HW239" s="3"/>
      <c r="HX239" s="3"/>
      <c r="HY239" s="3"/>
      <c r="HZ239" s="3"/>
      <c r="IA239" s="3"/>
      <c r="IB239" s="3"/>
      <c r="IC239" s="3"/>
      <c r="ID239" s="3"/>
      <c r="IE239" s="3"/>
      <c r="IF239" s="3"/>
    </row>
    <row r="240" spans="1:240" s="1" customFormat="1" ht="15.6" customHeight="1" thickBot="1">
      <c r="A240" s="159"/>
      <c r="B240" s="234"/>
      <c r="C240" s="341" t="s">
        <v>403</v>
      </c>
      <c r="D240" s="342"/>
      <c r="E240" s="342"/>
      <c r="F240" s="342"/>
      <c r="G240" s="343"/>
      <c r="H240" s="236">
        <f>H236+H232</f>
        <v>0</v>
      </c>
      <c r="I240" s="269"/>
      <c r="HW240" s="3"/>
      <c r="HX240" s="3"/>
      <c r="HY240" s="3"/>
      <c r="HZ240" s="3"/>
      <c r="IA240" s="3"/>
      <c r="IB240" s="3"/>
      <c r="IC240" s="3"/>
      <c r="ID240" s="3"/>
      <c r="IE240" s="3"/>
      <c r="IF240" s="3"/>
    </row>
    <row r="241" spans="2:9" ht="12" customHeight="1">
      <c r="B241" s="1"/>
      <c r="C241" s="1"/>
      <c r="D241" s="1"/>
      <c r="E241" s="1"/>
      <c r="F241" s="15"/>
      <c r="G241" s="160"/>
    </row>
    <row r="242" spans="2:9" ht="15">
      <c r="B242" s="338"/>
      <c r="C242" s="338"/>
      <c r="D242" s="338"/>
      <c r="E242" s="338"/>
      <c r="F242" s="338"/>
      <c r="G242" s="338"/>
      <c r="H242" s="338"/>
      <c r="I242" s="272"/>
    </row>
    <row r="243" spans="2:9" ht="15">
      <c r="B243" s="338"/>
      <c r="C243" s="338"/>
      <c r="D243" s="338"/>
      <c r="E243" s="338"/>
      <c r="F243" s="338"/>
      <c r="G243" s="338"/>
      <c r="H243" s="338"/>
      <c r="I243" s="272"/>
    </row>
    <row r="244" spans="2:9">
      <c r="C244" s="161"/>
    </row>
  </sheetData>
  <sheetProtection selectLockedCells="1" selectUnlockedCells="1"/>
  <autoFilter ref="B5:E7" xr:uid="{00000000-0009-0000-0000-000000000000}"/>
  <mergeCells count="5">
    <mergeCell ref="C31:E31"/>
    <mergeCell ref="B242:H242"/>
    <mergeCell ref="B243:H243"/>
    <mergeCell ref="B1:I3"/>
    <mergeCell ref="C240:G240"/>
  </mergeCells>
  <printOptions horizontalCentered="1"/>
  <pageMargins left="0.23622047244094491" right="0.23622047244094491" top="0.74803149606299213" bottom="0.74803149606299213" header="0.31496062992125984" footer="0.31496062992125984"/>
  <pageSetup paperSize="9" scale="70" firstPageNumber="0" fitToHeight="0" orientation="landscape" r:id="rId1"/>
  <headerFooter alignWithMargins="0"/>
  <rowBreaks count="5" manualBreakCount="5">
    <brk id="43" min="1" max="8" man="1"/>
    <brk id="140" min="1" max="8" man="1"/>
    <brk id="159" min="1" max="8" man="1"/>
    <brk id="175" min="1" max="8" man="1"/>
    <brk id="202" min="1"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DBAE7AFBE0EEF47942D08907275A3E3" ma:contentTypeVersion="11" ma:contentTypeDescription="Crear nuevo documento." ma:contentTypeScope="" ma:versionID="c8328f0d32474553e1d900144189c7fe">
  <xsd:schema xmlns:xsd="http://www.w3.org/2001/XMLSchema" xmlns:xs="http://www.w3.org/2001/XMLSchema" xmlns:p="http://schemas.microsoft.com/office/2006/metadata/properties" xmlns:ns3="186494c5-5da5-4c81-bffa-6a8378cb1ee1" xmlns:ns4="192ea901-6050-4e53-b83f-71b857d112ed" targetNamespace="http://schemas.microsoft.com/office/2006/metadata/properties" ma:root="true" ma:fieldsID="7540758f197e179b124b5186ceebbbcd" ns3:_="" ns4:_="">
    <xsd:import namespace="186494c5-5da5-4c81-bffa-6a8378cb1ee1"/>
    <xsd:import namespace="192ea901-6050-4e53-b83f-71b857d112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494c5-5da5-4c81-bffa-6a8378cb1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2ea901-6050-4e53-b83f-71b857d112e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77705E-EC05-4D8B-94AC-45A5562170D3}"/>
</file>

<file path=customXml/itemProps2.xml><?xml version="1.0" encoding="utf-8"?>
<ds:datastoreItem xmlns:ds="http://schemas.openxmlformats.org/officeDocument/2006/customXml" ds:itemID="{69A68A57-1545-49C5-9815-66791BB0FE38}"/>
</file>

<file path=customXml/itemProps3.xml><?xml version="1.0" encoding="utf-8"?>
<ds:datastoreItem xmlns:ds="http://schemas.openxmlformats.org/officeDocument/2006/customXml" ds:itemID="{E74563F4-63D7-4210-8925-C3AE9FA712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Zapata</dc:creator>
  <cp:keywords/>
  <dc:description/>
  <cp:lastModifiedBy>Maria Victoria Cervantes</cp:lastModifiedBy>
  <cp:revision/>
  <dcterms:created xsi:type="dcterms:W3CDTF">2020-05-29T15:57:46Z</dcterms:created>
  <dcterms:modified xsi:type="dcterms:W3CDTF">2021-11-10T12:53:16Z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0x0101004DBAE7AFBE0EEF47942D08907275A3E3</vt:lpwstr>
  </property>
</Properties>
</file>