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drews\OneDrive - EANA S.E\Departamento de Infraestructura - Documentos\FIRS\MENDOZA\MDZ\1_PROYECTOS\MDZ_ATM_PY1\04_ANEXO_01C_C&amp;P\"/>
    </mc:Choice>
  </mc:AlternateContent>
  <bookViews>
    <workbookView xWindow="0" yWindow="0" windowWidth="19200" windowHeight="6640" tabRatio="586"/>
  </bookViews>
  <sheets>
    <sheet name="PLAN DE TRABAJOS REFERENCIAL" sheetId="1" r:id="rId1"/>
    <sheet name="CURVAS DE INVERSIÓN" sheetId="2" r:id="rId2"/>
    <sheet name="Hoja2" sheetId="3" state="very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0" i="1"/>
  <c r="A18" i="1"/>
  <c r="A10" i="1"/>
  <c r="A12" i="1" s="1"/>
  <c r="K11" i="1"/>
  <c r="J11" i="1"/>
  <c r="I11" i="1"/>
  <c r="H11" i="1"/>
  <c r="G11" i="1"/>
  <c r="F11" i="1"/>
  <c r="E11" i="1"/>
  <c r="D11" i="1"/>
  <c r="L11" i="1" l="1"/>
  <c r="C36" i="1"/>
  <c r="C34" i="1"/>
  <c r="D33" i="1"/>
  <c r="D31" i="1"/>
  <c r="D29" i="1"/>
  <c r="D19" i="1"/>
  <c r="D34" i="1" s="1"/>
  <c r="D27" i="1"/>
  <c r="L27" i="1" s="1"/>
  <c r="D25" i="1"/>
  <c r="D23" i="1"/>
  <c r="D21" i="1"/>
  <c r="D17" i="1"/>
  <c r="D15" i="1"/>
  <c r="D13" i="1"/>
  <c r="D9" i="1"/>
  <c r="L9" i="1" s="1"/>
  <c r="E33" i="1"/>
  <c r="E31" i="1"/>
  <c r="E29" i="1"/>
  <c r="E19" i="1"/>
  <c r="E27" i="1"/>
  <c r="E25" i="1"/>
  <c r="E34" i="1" s="1"/>
  <c r="E23" i="1"/>
  <c r="E21" i="1"/>
  <c r="L21" i="1" s="1"/>
  <c r="E17" i="1"/>
  <c r="E15" i="1"/>
  <c r="E13" i="1"/>
  <c r="E9" i="1"/>
  <c r="F33" i="1"/>
  <c r="F34" i="1" s="1"/>
  <c r="F31" i="1"/>
  <c r="L31" i="1" s="1"/>
  <c r="F29" i="1"/>
  <c r="F19" i="1"/>
  <c r="F27" i="1"/>
  <c r="F25" i="1"/>
  <c r="F23" i="1"/>
  <c r="F21" i="1"/>
  <c r="F17" i="1"/>
  <c r="F15" i="1"/>
  <c r="L15" i="1" s="1"/>
  <c r="F13" i="1"/>
  <c r="F9" i="1"/>
  <c r="G33" i="1"/>
  <c r="G31" i="1"/>
  <c r="G29" i="1"/>
  <c r="G19" i="1"/>
  <c r="G27" i="1"/>
  <c r="G25" i="1"/>
  <c r="L25" i="1" s="1"/>
  <c r="G23" i="1"/>
  <c r="G21" i="1"/>
  <c r="G17" i="1"/>
  <c r="G15" i="1"/>
  <c r="G13" i="1"/>
  <c r="G9" i="1"/>
  <c r="G34" i="1"/>
  <c r="H33" i="1"/>
  <c r="L33" i="1" s="1"/>
  <c r="H31" i="1"/>
  <c r="H29" i="1"/>
  <c r="H19" i="1"/>
  <c r="H27" i="1"/>
  <c r="H25" i="1"/>
  <c r="H23" i="1"/>
  <c r="H21" i="1"/>
  <c r="H17" i="1"/>
  <c r="L17" i="1" s="1"/>
  <c r="H15" i="1"/>
  <c r="H13" i="1"/>
  <c r="H9" i="1"/>
  <c r="I33" i="1"/>
  <c r="I31" i="1"/>
  <c r="I29" i="1"/>
  <c r="I19" i="1"/>
  <c r="I27" i="1"/>
  <c r="I25" i="1"/>
  <c r="I23" i="1"/>
  <c r="I21" i="1"/>
  <c r="I17" i="1"/>
  <c r="I15" i="1"/>
  <c r="I13" i="1"/>
  <c r="I9" i="1"/>
  <c r="I34" i="1" s="1"/>
  <c r="J33" i="1"/>
  <c r="J31" i="1"/>
  <c r="J29" i="1"/>
  <c r="J19" i="1"/>
  <c r="J27" i="1"/>
  <c r="J25" i="1"/>
  <c r="J23" i="1"/>
  <c r="J21" i="1"/>
  <c r="J17" i="1"/>
  <c r="J15" i="1"/>
  <c r="J13" i="1"/>
  <c r="J9" i="1"/>
  <c r="K33" i="1"/>
  <c r="K31" i="1"/>
  <c r="K29" i="1"/>
  <c r="K19" i="1"/>
  <c r="K27" i="1"/>
  <c r="K25" i="1"/>
  <c r="K23" i="1"/>
  <c r="K21" i="1"/>
  <c r="K17" i="1"/>
  <c r="K15" i="1"/>
  <c r="K13" i="1"/>
  <c r="K34" i="1" s="1"/>
  <c r="K9" i="1"/>
  <c r="D35" i="1"/>
  <c r="H35" i="1"/>
  <c r="L35" i="1" s="1"/>
  <c r="P5" i="3"/>
  <c r="P6" i="3"/>
  <c r="P7" i="3"/>
  <c r="P8" i="3"/>
  <c r="P9" i="3"/>
  <c r="P10" i="3"/>
  <c r="P11" i="3"/>
  <c r="P12" i="3"/>
  <c r="P13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14" i="3"/>
  <c r="P15" i="3"/>
  <c r="P16" i="3"/>
  <c r="P17" i="3"/>
  <c r="P18" i="3"/>
  <c r="P19" i="3"/>
  <c r="P20" i="3"/>
  <c r="P21" i="3"/>
  <c r="P22" i="3"/>
  <c r="C9" i="2"/>
  <c r="C8" i="2"/>
  <c r="C7" i="2"/>
  <c r="C6" i="2"/>
  <c r="C5" i="2"/>
  <c r="C4" i="2"/>
  <c r="L29" i="1"/>
  <c r="L19" i="1"/>
  <c r="L23" i="1"/>
  <c r="H36" i="1"/>
  <c r="L36" i="1" s="1"/>
  <c r="D36" i="1"/>
  <c r="A54" i="3"/>
  <c r="B55" i="3" s="1"/>
  <c r="J55" i="3" s="1"/>
  <c r="A34" i="3"/>
  <c r="A14" i="3"/>
  <c r="B15" i="3" s="1"/>
  <c r="A24" i="3"/>
  <c r="A14" i="1"/>
  <c r="A16" i="1" s="1"/>
  <c r="A22" i="1" s="1"/>
  <c r="A24" i="1" s="1"/>
  <c r="A26" i="1" s="1"/>
  <c r="A30" i="1" s="1"/>
  <c r="A32" i="1" s="1"/>
  <c r="J58" i="3"/>
  <c r="A44" i="3"/>
  <c r="J18" i="3"/>
  <c r="D4" i="2"/>
  <c r="J48" i="3"/>
  <c r="B45" i="3"/>
  <c r="C45" i="3" s="1"/>
  <c r="A4" i="3"/>
  <c r="D5" i="2"/>
  <c r="E4" i="2"/>
  <c r="K45" i="3"/>
  <c r="B46" i="3" s="1"/>
  <c r="J45" i="3"/>
  <c r="J8" i="3"/>
  <c r="B5" i="3"/>
  <c r="D6" i="2"/>
  <c r="E5" i="2"/>
  <c r="K5" i="3"/>
  <c r="C5" i="3"/>
  <c r="F5" i="3" s="1"/>
  <c r="J5" i="3"/>
  <c r="D7" i="2"/>
  <c r="E6" i="2"/>
  <c r="D8" i="2"/>
  <c r="E7" i="2"/>
  <c r="D9" i="2"/>
  <c r="E9" i="2"/>
  <c r="E8" i="2"/>
  <c r="K15" i="3" l="1"/>
  <c r="B16" i="3" s="1"/>
  <c r="J15" i="3"/>
  <c r="C15" i="3"/>
  <c r="D5" i="3"/>
  <c r="G5" i="3" s="1"/>
  <c r="B25" i="3"/>
  <c r="J34" i="1"/>
  <c r="L13" i="1"/>
  <c r="B6" i="3"/>
  <c r="K6" i="3" s="1"/>
  <c r="J16" i="3"/>
  <c r="C16" i="3"/>
  <c r="F16" i="3" s="1"/>
  <c r="K16" i="3"/>
  <c r="D16" i="3"/>
  <c r="G16" i="3" s="1"/>
  <c r="K46" i="3"/>
  <c r="J46" i="3"/>
  <c r="F15" i="3"/>
  <c r="D15" i="3"/>
  <c r="G15" i="3" s="1"/>
  <c r="D45" i="3"/>
  <c r="F45" i="3"/>
  <c r="K55" i="3"/>
  <c r="C55" i="3"/>
  <c r="F55" i="3" s="1"/>
  <c r="C46" i="3"/>
  <c r="F46" i="3" s="1"/>
  <c r="B35" i="3"/>
  <c r="K35" i="3" s="1"/>
  <c r="J28" i="3"/>
  <c r="J38" i="3"/>
  <c r="H34" i="1"/>
  <c r="J25" i="3" l="1"/>
  <c r="C25" i="3"/>
  <c r="F25" i="3" s="1"/>
  <c r="E15" i="3"/>
  <c r="H15" i="3" s="1"/>
  <c r="K25" i="3"/>
  <c r="D25" i="3"/>
  <c r="L34" i="1"/>
  <c r="E5" i="3"/>
  <c r="G25" i="3"/>
  <c r="B17" i="3"/>
  <c r="K17" i="3" s="1"/>
  <c r="B56" i="3"/>
  <c r="G45" i="3"/>
  <c r="E45" i="3"/>
  <c r="D46" i="3"/>
  <c r="E16" i="3"/>
  <c r="I15" i="3"/>
  <c r="D55" i="3"/>
  <c r="G55" i="3" s="1"/>
  <c r="B36" i="3"/>
  <c r="K36" i="3" s="1"/>
  <c r="C35" i="3"/>
  <c r="F35" i="3" s="1"/>
  <c r="D35" i="3"/>
  <c r="G35" i="3" s="1"/>
  <c r="J35" i="3"/>
  <c r="B47" i="3"/>
  <c r="K47" i="3" s="1"/>
  <c r="B7" i="3"/>
  <c r="K7" i="3" s="1"/>
  <c r="E55" i="3"/>
  <c r="J6" i="3"/>
  <c r="C6" i="3"/>
  <c r="F6" i="3" s="1"/>
  <c r="H5" i="3" l="1"/>
  <c r="I5" i="3"/>
  <c r="B26" i="3"/>
  <c r="K26" i="3"/>
  <c r="B27" i="3" s="1"/>
  <c r="K27" i="3" s="1"/>
  <c r="E25" i="3"/>
  <c r="B37" i="3"/>
  <c r="B28" i="3"/>
  <c r="K28" i="3" s="1"/>
  <c r="B29" i="3" s="1"/>
  <c r="B18" i="3"/>
  <c r="K18" i="3" s="1"/>
  <c r="B19" i="3" s="1"/>
  <c r="I45" i="3"/>
  <c r="H45" i="3"/>
  <c r="J17" i="3"/>
  <c r="C17" i="3"/>
  <c r="F17" i="3" s="1"/>
  <c r="D17" i="3"/>
  <c r="G17" i="3" s="1"/>
  <c r="I55" i="3"/>
  <c r="H55" i="3"/>
  <c r="E35" i="3"/>
  <c r="C7" i="3"/>
  <c r="F7" i="3" s="1"/>
  <c r="J7" i="3"/>
  <c r="D7" i="3"/>
  <c r="G7" i="3" s="1"/>
  <c r="I16" i="3"/>
  <c r="H16" i="3"/>
  <c r="G46" i="3"/>
  <c r="E46" i="3"/>
  <c r="D6" i="3"/>
  <c r="G6" i="3" s="1"/>
  <c r="J36" i="3"/>
  <c r="C36" i="3"/>
  <c r="F36" i="3" s="1"/>
  <c r="C56" i="3"/>
  <c r="F56" i="3" s="1"/>
  <c r="J56" i="3"/>
  <c r="H25" i="3"/>
  <c r="I25" i="3"/>
  <c r="B8" i="3"/>
  <c r="B48" i="3"/>
  <c r="K48" i="3"/>
  <c r="B49" i="3" s="1"/>
  <c r="C47" i="3"/>
  <c r="F47" i="3" s="1"/>
  <c r="J47" i="3"/>
  <c r="K56" i="3"/>
  <c r="C26" i="3" l="1"/>
  <c r="J26" i="3"/>
  <c r="J27" i="3"/>
  <c r="C27" i="3"/>
  <c r="F27" i="3" s="1"/>
  <c r="E6" i="3"/>
  <c r="D47" i="3"/>
  <c r="F29" i="3"/>
  <c r="G29" i="3"/>
  <c r="D36" i="3"/>
  <c r="G36" i="3" s="1"/>
  <c r="C8" i="3"/>
  <c r="F8" i="3" s="1"/>
  <c r="F19" i="3"/>
  <c r="G19" i="3"/>
  <c r="E36" i="3"/>
  <c r="C18" i="3"/>
  <c r="F18" i="3" s="1"/>
  <c r="D18" i="3"/>
  <c r="G18" i="3" s="1"/>
  <c r="C48" i="3"/>
  <c r="F48" i="3" s="1"/>
  <c r="B57" i="3"/>
  <c r="K57" i="3"/>
  <c r="D56" i="3"/>
  <c r="E7" i="3"/>
  <c r="F49" i="3"/>
  <c r="G49" i="3"/>
  <c r="H46" i="3"/>
  <c r="I46" i="3"/>
  <c r="I6" i="3"/>
  <c r="H6" i="3"/>
  <c r="E17" i="3"/>
  <c r="C28" i="3"/>
  <c r="F28" i="3" s="1"/>
  <c r="D28" i="3"/>
  <c r="G28" i="3" s="1"/>
  <c r="I35" i="3"/>
  <c r="H35" i="3"/>
  <c r="J37" i="3"/>
  <c r="C37" i="3"/>
  <c r="F37" i="3" s="1"/>
  <c r="K8" i="3"/>
  <c r="B9" i="3" s="1"/>
  <c r="K37" i="3"/>
  <c r="G47" i="3" l="1"/>
  <c r="E47" i="3"/>
  <c r="D27" i="3"/>
  <c r="E18" i="3"/>
  <c r="I18" i="3" s="1"/>
  <c r="F26" i="3"/>
  <c r="D26" i="3"/>
  <c r="E28" i="3"/>
  <c r="E48" i="3"/>
  <c r="H17" i="3"/>
  <c r="I17" i="3"/>
  <c r="D8" i="3"/>
  <c r="G8" i="3" s="1"/>
  <c r="D37" i="3"/>
  <c r="G37" i="3" s="1"/>
  <c r="G27" i="3"/>
  <c r="E27" i="3"/>
  <c r="G56" i="3"/>
  <c r="E56" i="3"/>
  <c r="I7" i="3"/>
  <c r="H7" i="3"/>
  <c r="B38" i="3"/>
  <c r="K38" i="3" s="1"/>
  <c r="B39" i="3" s="1"/>
  <c r="B58" i="3"/>
  <c r="I36" i="3"/>
  <c r="H36" i="3"/>
  <c r="G9" i="3"/>
  <c r="F9" i="3"/>
  <c r="C57" i="3"/>
  <c r="F57" i="3" s="1"/>
  <c r="J57" i="3"/>
  <c r="D48" i="3"/>
  <c r="G48" i="3" s="1"/>
  <c r="G26" i="3" l="1"/>
  <c r="E26" i="3"/>
  <c r="H18" i="3"/>
  <c r="A20" i="3" s="1"/>
  <c r="H47" i="3"/>
  <c r="I47" i="3"/>
  <c r="E8" i="3"/>
  <c r="H8" i="3" s="1"/>
  <c r="H56" i="3"/>
  <c r="I56" i="3"/>
  <c r="F39" i="3"/>
  <c r="G39" i="3"/>
  <c r="C38" i="3"/>
  <c r="F38" i="3" s="1"/>
  <c r="H27" i="3"/>
  <c r="I27" i="3"/>
  <c r="E37" i="3"/>
  <c r="C58" i="3"/>
  <c r="F58" i="3" s="1"/>
  <c r="D58" i="3"/>
  <c r="G58" i="3" s="1"/>
  <c r="E58" i="3"/>
  <c r="D57" i="3"/>
  <c r="G57" i="3" s="1"/>
  <c r="K58" i="3"/>
  <c r="B59" i="3" s="1"/>
  <c r="H48" i="3"/>
  <c r="I48" i="3"/>
  <c r="H28" i="3"/>
  <c r="I28" i="3"/>
  <c r="A50" i="3" l="1"/>
  <c r="E57" i="3"/>
  <c r="H57" i="3" s="1"/>
  <c r="A60" i="3" s="1"/>
  <c r="I26" i="3"/>
  <c r="H26" i="3"/>
  <c r="A30" i="3"/>
  <c r="I8" i="3"/>
  <c r="A10" i="3" s="1"/>
  <c r="I57" i="3"/>
  <c r="I58" i="3"/>
  <c r="H58" i="3"/>
  <c r="I37" i="3"/>
  <c r="H37" i="3"/>
  <c r="G59" i="3"/>
  <c r="F59" i="3"/>
  <c r="D38" i="3"/>
  <c r="G38" i="3" s="1"/>
  <c r="E38" i="3" l="1"/>
  <c r="H38" i="3"/>
  <c r="I38" i="3"/>
  <c r="A40" i="3" l="1"/>
</calcChain>
</file>

<file path=xl/sharedStrings.xml><?xml version="1.0" encoding="utf-8"?>
<sst xmlns="http://schemas.openxmlformats.org/spreadsheetml/2006/main" count="128" uniqueCount="87">
  <si>
    <t>UBICACIÓN:</t>
  </si>
  <si>
    <t xml:space="preserve">MENDOZA </t>
  </si>
  <si>
    <t>OBRA:</t>
  </si>
  <si>
    <t>READECUACIÓN EDILICIA PARA PROGRAMA ATM</t>
  </si>
  <si>
    <r>
      <t xml:space="preserve">FECHA DE INICIO: </t>
    </r>
    <r>
      <rPr>
        <sz val="12"/>
        <color theme="1"/>
        <rFont val="Calibri"/>
        <family val="2"/>
        <scheme val="minor"/>
      </rPr>
      <t>XX/XX/2025</t>
    </r>
  </si>
  <si>
    <t>MES INICIO = "_____"</t>
  </si>
  <si>
    <t>PLAN DE TRABAJO</t>
  </si>
  <si>
    <t>ITEMS</t>
  </si>
  <si>
    <t>DESCRIPCION</t>
  </si>
  <si>
    <t>PRECIO TOTAL</t>
  </si>
  <si>
    <t xml:space="preserve">MES 1 </t>
  </si>
  <si>
    <t>MES 2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</si>
  <si>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</si>
  <si>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</si>
  <si>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</si>
  <si>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</si>
  <si>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</si>
  <si>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</si>
  <si>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</si>
  <si>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</si>
  <si>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1</t>
  </si>
  <si>
    <t>TAREAS PRELIMINARES</t>
  </si>
  <si>
    <t>DEMOLICION Y RETIROS</t>
  </si>
  <si>
    <t>ALBAÑILERIA Y AFINES</t>
  </si>
  <si>
    <t>CONSTRUCCION EN SECO</t>
  </si>
  <si>
    <t>CARPINTERIAS</t>
  </si>
  <si>
    <t>PINTURA</t>
  </si>
  <si>
    <t>INSTALACIONES TERMOMECANICA</t>
  </si>
  <si>
    <t>INSTALACIONES ELECTRICA</t>
  </si>
  <si>
    <t>HERRERIA</t>
  </si>
  <si>
    <t>CUBIERTA</t>
  </si>
  <si>
    <t>INCENDIO</t>
  </si>
  <si>
    <t>LIMPIEZA DE OBRA</t>
  </si>
  <si>
    <t xml:space="preserve">AVANCE </t>
  </si>
  <si>
    <t xml:space="preserve"> TOTAL DE OBRA:</t>
  </si>
  <si>
    <t>MES 1</t>
  </si>
  <si>
    <t>MONTO</t>
  </si>
  <si>
    <t>VALIDA HASTA 999.999.999.999,99</t>
  </si>
  <si>
    <t>RESTO</t>
  </si>
  <si>
    <t>Base de datos</t>
  </si>
  <si>
    <t xml:space="preserve">UNO </t>
  </si>
  <si>
    <t>Millares de millón</t>
  </si>
  <si>
    <t xml:space="preserve">DOS </t>
  </si>
  <si>
    <t>Millones</t>
  </si>
  <si>
    <t xml:space="preserve">TRES </t>
  </si>
  <si>
    <t>Millares</t>
  </si>
  <si>
    <t xml:space="preserve">CUATRO </t>
  </si>
  <si>
    <t>Cent., dec. y uniddes</t>
  </si>
  <si>
    <t xml:space="preserve">CINCO </t>
  </si>
  <si>
    <t>centavos</t>
  </si>
  <si>
    <t xml:space="preserve">SEIS </t>
  </si>
  <si>
    <t xml:space="preserve">SIETE </t>
  </si>
  <si>
    <t xml:space="preserve">OCHO </t>
  </si>
  <si>
    <t xml:space="preserve">NUEVE </t>
  </si>
  <si>
    <t xml:space="preserve">DIEZ </t>
  </si>
  <si>
    <t xml:space="preserve">ONCE </t>
  </si>
  <si>
    <t xml:space="preserve">DOCE </t>
  </si>
  <si>
    <t xml:space="preserve">TRECE </t>
  </si>
  <si>
    <t xml:space="preserve">CATORCE </t>
  </si>
  <si>
    <t xml:space="preserve">QUINCE </t>
  </si>
  <si>
    <t xml:space="preserve">DIECISEIS </t>
  </si>
  <si>
    <t xml:space="preserve">DICISIETE </t>
  </si>
  <si>
    <t xml:space="preserve">DIECIOCHO </t>
  </si>
  <si>
    <t>MES 3</t>
  </si>
  <si>
    <t xml:space="preserve">DIECINUEVE </t>
  </si>
  <si>
    <t xml:space="preserve">VEINTE </t>
  </si>
  <si>
    <t xml:space="preserve">TREINTA </t>
  </si>
  <si>
    <t xml:space="preserve">CUARENTA </t>
  </si>
  <si>
    <t xml:space="preserve">CINCUENTA </t>
  </si>
  <si>
    <t xml:space="preserve">SESENTA </t>
  </si>
  <si>
    <t xml:space="preserve">SETENTA </t>
  </si>
  <si>
    <t xml:space="preserve">OCHENTA </t>
  </si>
  <si>
    <t xml:space="preserve">NOVENTA </t>
  </si>
  <si>
    <t xml:space="preserve">CIENTO </t>
  </si>
  <si>
    <t>MES 4</t>
  </si>
  <si>
    <t xml:space="preserve">DOSCIENTOS </t>
  </si>
  <si>
    <t xml:space="preserve">TRESCIENTOS </t>
  </si>
  <si>
    <t xml:space="preserve">CUATROCIENTOS </t>
  </si>
  <si>
    <t xml:space="preserve">QUINIENTOS </t>
  </si>
  <si>
    <t xml:space="preserve">SEISCIENTOS </t>
  </si>
  <si>
    <t xml:space="preserve">SETECIENTOS </t>
  </si>
  <si>
    <t xml:space="preserve">OCHOCIENTOS </t>
  </si>
  <si>
    <t xml:space="preserve">NOVECIENTOS </t>
  </si>
  <si>
    <t>MES 5</t>
  </si>
  <si>
    <t>MES 6</t>
  </si>
  <si>
    <t>MOVIMIENTO DE SUELOS</t>
  </si>
  <si>
    <t>Item 14
Equipo de Obra: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</si>
</sst>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0.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i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37">
    <xf numFmtId="0" fontId="0" fillId="0" borderId="0" xfId="0"/>
    <xf numFmtId="44" fontId="0" fillId="0" borderId="0" xfId="0" applyNumberFormat="1"/>
    <xf numFmtId="10" fontId="0" fillId="0" borderId="0" xfId="0" applyNumberFormat="1"/>
    <xf numFmtId="10" fontId="0" fillId="0" borderId="0" xfId="4" applyNumberFormat="1" applyFont="1"/>
    <xf numFmtId="0" fontId="22" fillId="0" borderId="23" xfId="5" applyFont="1" applyBorder="1" applyAlignment="1">
      <alignment horizontal="center"/>
    </xf>
    <xf numFmtId="0" fontId="22" fillId="0" borderId="24" xfId="5" applyFont="1" applyBorder="1" applyAlignment="1">
      <alignment horizontal="centerContinuous"/>
    </xf>
    <xf numFmtId="0" fontId="3" fillId="0" borderId="14" xfId="5" applyBorder="1" applyAlignment="1">
      <alignment horizontal="centerContinuous"/>
    </xf>
    <xf numFmtId="0" fontId="3" fillId="0" borderId="16" xfId="5" applyBorder="1" applyAlignment="1">
      <alignment horizontal="centerContinuous"/>
    </xf>
    <xf numFmtId="4" fontId="22" fillId="0" borderId="23" xfId="5" applyNumberFormat="1" applyFont="1" applyBorder="1" applyAlignment="1">
      <alignment horizontal="center"/>
    </xf>
    <xf numFmtId="0" fontId="23" fillId="0" borderId="20" xfId="5" applyFont="1" applyBorder="1" applyAlignment="1">
      <alignment horizontal="centerContinuous"/>
    </xf>
    <xf numFmtId="4" fontId="24" fillId="4" borderId="25" xfId="5" applyNumberFormat="1" applyFont="1" applyFill="1" applyBorder="1"/>
    <xf numFmtId="2" fontId="3" fillId="0" borderId="26" xfId="5" applyNumberFormat="1" applyBorder="1"/>
    <xf numFmtId="2" fontId="3" fillId="0" borderId="15" xfId="5" applyNumberFormat="1" applyBorder="1"/>
    <xf numFmtId="0" fontId="3" fillId="0" borderId="15" xfId="5" applyBorder="1" applyAlignment="1">
      <alignment horizontal="center"/>
    </xf>
    <xf numFmtId="0" fontId="3" fillId="0" borderId="27" xfId="5" applyBorder="1" applyAlignment="1">
      <alignment horizontal="center"/>
    </xf>
    <xf numFmtId="4" fontId="3" fillId="0" borderId="25" xfId="5" applyNumberFormat="1" applyBorder="1"/>
    <xf numFmtId="0" fontId="25" fillId="0" borderId="23" xfId="5" applyFont="1" applyBorder="1"/>
    <xf numFmtId="0" fontId="25" fillId="0" borderId="24" xfId="5" applyFont="1" applyBorder="1"/>
    <xf numFmtId="1" fontId="25" fillId="0" borderId="14" xfId="5" applyNumberFormat="1" applyFont="1" applyBorder="1"/>
    <xf numFmtId="0" fontId="25" fillId="0" borderId="14" xfId="5" applyFont="1" applyBorder="1" applyAlignment="1">
      <alignment horizontal="center"/>
    </xf>
    <xf numFmtId="0" fontId="25" fillId="0" borderId="16" xfId="5" applyFont="1" applyBorder="1" applyAlignment="1">
      <alignment horizontal="center"/>
    </xf>
    <xf numFmtId="4" fontId="25" fillId="0" borderId="23" xfId="5" applyNumberFormat="1" applyFont="1" applyBorder="1"/>
    <xf numFmtId="0" fontId="25" fillId="0" borderId="28" xfId="5" applyFont="1" applyBorder="1" applyAlignment="1">
      <alignment horizontal="center"/>
    </xf>
    <xf numFmtId="0" fontId="25" fillId="0" borderId="28" xfId="5" applyFont="1" applyBorder="1"/>
    <xf numFmtId="1" fontId="25" fillId="0" borderId="29" xfId="5" applyNumberFormat="1" applyFont="1" applyBorder="1"/>
    <xf numFmtId="1" fontId="25" fillId="0" borderId="0" xfId="5" applyNumberFormat="1" applyFont="1"/>
    <xf numFmtId="0" fontId="25" fillId="0" borderId="0" xfId="5" applyFont="1" applyAlignment="1">
      <alignment horizontal="center"/>
    </xf>
    <xf numFmtId="0" fontId="25" fillId="0" borderId="17" xfId="5" applyFont="1" applyBorder="1" applyAlignment="1">
      <alignment horizontal="center"/>
    </xf>
    <xf numFmtId="4" fontId="25" fillId="0" borderId="28" xfId="5" applyNumberFormat="1" applyFont="1" applyBorder="1"/>
    <xf numFmtId="0" fontId="25" fillId="0" borderId="25" xfId="5" applyFont="1" applyBorder="1"/>
    <xf numFmtId="0" fontId="25" fillId="0" borderId="26" xfId="5" applyFont="1" applyBorder="1" applyAlignment="1">
      <alignment horizontal="right"/>
    </xf>
    <xf numFmtId="0" fontId="25" fillId="0" borderId="15" xfId="5" applyFont="1" applyBorder="1"/>
    <xf numFmtId="0" fontId="25" fillId="0" borderId="15" xfId="5" applyFont="1" applyBorder="1" applyAlignment="1">
      <alignment horizontal="center"/>
    </xf>
    <xf numFmtId="0" fontId="25" fillId="0" borderId="15" xfId="5" applyFont="1" applyBorder="1" applyAlignment="1">
      <alignment horizontal="left"/>
    </xf>
    <xf numFmtId="0" fontId="25" fillId="0" borderId="27" xfId="5" applyFont="1" applyBorder="1" applyAlignment="1">
      <alignment horizontal="center"/>
    </xf>
    <xf numFmtId="4" fontId="25" fillId="0" borderId="25" xfId="5" applyNumberFormat="1" applyFont="1" applyBorder="1"/>
    <xf numFmtId="0" fontId="26" fillId="0" borderId="22" xfId="5" applyFont="1" applyBorder="1"/>
    <xf numFmtId="0" fontId="25" fillId="0" borderId="19" xfId="5" applyFont="1" applyBorder="1"/>
    <xf numFmtId="0" fontId="25" fillId="0" borderId="19" xfId="5" applyFont="1" applyBorder="1" applyAlignment="1">
      <alignment horizontal="center"/>
    </xf>
    <xf numFmtId="4" fontId="25" fillId="0" borderId="20" xfId="5" applyNumberFormat="1" applyFont="1" applyBorder="1"/>
    <xf numFmtId="0" fontId="25" fillId="0" borderId="0" xfId="5" applyFont="1"/>
    <xf numFmtId="4" fontId="25" fillId="0" borderId="0" xfId="5" applyNumberFormat="1" applyFont="1"/>
    <xf numFmtId="0" fontId="3" fillId="0" borderId="0" xfId="5"/>
    <xf numFmtId="0" fontId="25" fillId="0" borderId="25" xfId="5" applyFont="1" applyBorder="1" applyAlignment="1">
      <alignment horizontal="center"/>
    </xf>
    <xf numFmtId="4" fontId="25" fillId="0" borderId="17" xfId="5" applyNumberFormat="1" applyFont="1" applyBorder="1"/>
    <xf numFmtId="0" fontId="27" fillId="0" borderId="19" xfId="0" applyFont="1" applyBorder="1"/>
    <xf numFmtId="0" fontId="27" fillId="0" borderId="20" xfId="0" applyFont="1" applyBorder="1"/>
    <xf numFmtId="0" fontId="23" fillId="0" borderId="19" xfId="5" applyFont="1" applyBorder="1" applyAlignment="1">
      <alignment horizontal="centerContinuous"/>
    </xf>
    <xf numFmtId="0" fontId="27" fillId="0" borderId="0" xfId="0" applyFont="1"/>
    <xf numFmtId="4" fontId="22" fillId="0" borderId="0" xfId="5" applyNumberFormat="1" applyFont="1" applyAlignment="1">
      <alignment horizontal="center"/>
    </xf>
    <xf numFmtId="4" fontId="3" fillId="0" borderId="0" xfId="5" applyNumberFormat="1"/>
    <xf numFmtId="0" fontId="27" fillId="0" borderId="17" xfId="0" applyFont="1" applyBorder="1"/>
    <xf numFmtId="4" fontId="22" fillId="0" borderId="17" xfId="5" applyNumberFormat="1" applyFont="1" applyBorder="1" applyAlignment="1">
      <alignment horizontal="center"/>
    </xf>
    <xf numFmtId="4" fontId="3" fillId="0" borderId="17" xfId="5" applyNumberFormat="1" applyBorder="1"/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" fontId="18" fillId="3" borderId="1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10" fontId="21" fillId="0" borderId="0" xfId="0" applyNumberFormat="1" applyFont="1" applyAlignment="1" applyProtection="1">
      <alignment horizontal="center" vertical="center"/>
      <protection hidden="1"/>
    </xf>
    <xf numFmtId="10" fontId="21" fillId="0" borderId="0" xfId="4" applyNumberFormat="1" applyFont="1" applyBorder="1" applyAlignment="1" applyProtection="1">
      <alignment horizontal="center" vertical="center"/>
      <protection hidden="1"/>
    </xf>
    <xf numFmtId="16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4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 vertical="center" wrapText="1"/>
      <protection hidden="1"/>
    </xf>
    <xf numFmtId="9" fontId="5" fillId="0" borderId="13" xfId="4" applyFont="1" applyFill="1" applyBorder="1" applyAlignment="1" applyProtection="1">
      <alignment horizontal="center" vertical="center"/>
      <protection locked="0"/>
    </xf>
    <xf numFmtId="9" fontId="5" fillId="0" borderId="34" xfId="4" applyFont="1" applyFill="1" applyBorder="1" applyAlignment="1" applyProtection="1">
      <alignment vertical="center"/>
      <protection locked="0"/>
    </xf>
    <xf numFmtId="9" fontId="5" fillId="0" borderId="30" xfId="4" applyFont="1" applyFill="1" applyBorder="1" applyAlignment="1" applyProtection="1">
      <alignment vertical="center"/>
      <protection locked="0"/>
    </xf>
    <xf numFmtId="9" fontId="5" fillId="0" borderId="33" xfId="4" applyFont="1" applyFill="1" applyBorder="1" applyAlignment="1" applyProtection="1">
      <alignment vertical="center"/>
      <protection locked="0"/>
    </xf>
    <xf numFmtId="9" fontId="5" fillId="0" borderId="14" xfId="4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hidden="1"/>
    </xf>
    <xf numFmtId="165" fontId="14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hidden="1"/>
    </xf>
    <xf numFmtId="44" fontId="0" fillId="0" borderId="0" xfId="0" applyNumberFormat="1" applyAlignment="1" applyProtection="1">
      <alignment horizontal="left" vertical="center"/>
      <protection locked="0"/>
    </xf>
    <xf numFmtId="44" fontId="0" fillId="0" borderId="0" xfId="1" applyFont="1" applyAlignment="1" applyProtection="1">
      <alignment horizontal="left" vertical="center"/>
      <protection locked="0"/>
    </xf>
    <xf numFmtId="44" fontId="0" fillId="0" borderId="0" xfId="0" applyNumberFormat="1" applyAlignment="1" applyProtection="1">
      <alignment horizontal="left"/>
      <protection hidden="1"/>
    </xf>
    <xf numFmtId="9" fontId="5" fillId="0" borderId="0" xfId="4" applyFont="1" applyAlignment="1" applyProtection="1">
      <alignment horizontal="left"/>
      <protection locked="0"/>
    </xf>
    <xf numFmtId="9" fontId="5" fillId="0" borderId="35" xfId="4" applyFont="1" applyFill="1" applyBorder="1" applyAlignment="1">
      <alignment vertical="center"/>
    </xf>
    <xf numFmtId="9" fontId="5" fillId="0" borderId="31" xfId="4" applyFont="1" applyFill="1" applyBorder="1" applyAlignment="1">
      <alignment vertical="center"/>
    </xf>
    <xf numFmtId="9" fontId="5" fillId="0" borderId="32" xfId="4" applyFont="1" applyFill="1" applyBorder="1" applyAlignment="1">
      <alignment vertical="center"/>
    </xf>
    <xf numFmtId="9" fontId="5" fillId="0" borderId="35" xfId="4" applyFont="1" applyFill="1" applyBorder="1" applyAlignment="1">
      <alignment horizontal="center" vertical="center"/>
    </xf>
    <xf numFmtId="9" fontId="13" fillId="3" borderId="18" xfId="4" applyFont="1" applyFill="1" applyBorder="1" applyAlignment="1" applyProtection="1">
      <alignment horizontal="center" vertical="center"/>
      <protection locked="0"/>
    </xf>
    <xf numFmtId="9" fontId="5" fillId="3" borderId="36" xfId="4" applyFont="1" applyFill="1" applyBorder="1" applyAlignment="1">
      <alignment vertical="center"/>
    </xf>
    <xf numFmtId="9" fontId="5" fillId="0" borderId="29" xfId="4" applyFont="1" applyBorder="1" applyAlignment="1" applyProtection="1">
      <alignment horizontal="left"/>
      <protection locked="0"/>
    </xf>
    <xf numFmtId="9" fontId="5" fillId="5" borderId="14" xfId="4" applyFont="1" applyFill="1" applyBorder="1" applyAlignment="1" applyProtection="1">
      <alignment vertical="center"/>
      <protection locked="0"/>
    </xf>
    <xf numFmtId="9" fontId="5" fillId="5" borderId="34" xfId="4" applyFont="1" applyFill="1" applyBorder="1" applyAlignment="1" applyProtection="1">
      <alignment vertical="center"/>
      <protection locked="0"/>
    </xf>
    <xf numFmtId="9" fontId="5" fillId="5" borderId="35" xfId="4" applyFont="1" applyFill="1" applyBorder="1" applyAlignment="1">
      <alignment vertical="center"/>
    </xf>
    <xf numFmtId="9" fontId="5" fillId="5" borderId="31" xfId="4" applyFont="1" applyFill="1" applyBorder="1" applyAlignment="1">
      <alignment vertical="center"/>
    </xf>
    <xf numFmtId="9" fontId="5" fillId="5" borderId="30" xfId="4" applyFont="1" applyFill="1" applyBorder="1" applyAlignment="1" applyProtection="1">
      <alignment vertical="center"/>
      <protection locked="0"/>
    </xf>
    <xf numFmtId="9" fontId="16" fillId="2" borderId="3" xfId="4" applyFont="1" applyFill="1" applyBorder="1" applyAlignment="1">
      <alignment horizontal="center" vertical="center"/>
    </xf>
    <xf numFmtId="9" fontId="5" fillId="3" borderId="4" xfId="4" applyFont="1" applyFill="1" applyBorder="1" applyAlignment="1">
      <alignment horizontal="center" vertical="center"/>
    </xf>
    <xf numFmtId="9" fontId="5" fillId="3" borderId="5" xfId="4" applyFont="1" applyFill="1" applyBorder="1" applyAlignment="1">
      <alignment horizontal="center" vertical="center"/>
    </xf>
    <xf numFmtId="9" fontId="5" fillId="3" borderId="6" xfId="4" applyFont="1" applyFill="1" applyBorder="1" applyAlignment="1">
      <alignment horizontal="center" vertical="center"/>
    </xf>
    <xf numFmtId="10" fontId="21" fillId="0" borderId="0" xfId="4" applyNumberFormat="1" applyFont="1" applyBorder="1" applyAlignment="1" applyProtection="1">
      <alignment horizontal="center" vertical="center"/>
      <protection hidden="1"/>
    </xf>
    <xf numFmtId="9" fontId="17" fillId="2" borderId="4" xfId="4" applyFont="1" applyFill="1" applyBorder="1" applyAlignment="1">
      <alignment horizontal="center" vertical="center"/>
    </xf>
    <xf numFmtId="9" fontId="17" fillId="2" borderId="5" xfId="4" applyFont="1" applyFill="1" applyBorder="1" applyAlignment="1">
      <alignment horizontal="center" vertical="center"/>
    </xf>
    <xf numFmtId="9" fontId="17" fillId="2" borderId="6" xfId="4" applyFont="1" applyFill="1" applyBorder="1" applyAlignment="1">
      <alignment horizontal="center" vertical="center"/>
    </xf>
    <xf numFmtId="10" fontId="28" fillId="0" borderId="0" xfId="0" applyNumberFormat="1" applyFont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>
      <alignment horizontal="right" vertical="center"/>
    </xf>
    <xf numFmtId="0" fontId="20" fillId="0" borderId="21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9" fontId="29" fillId="0" borderId="9" xfId="4" applyFont="1" applyBorder="1" applyAlignment="1" applyProtection="1">
      <alignment horizontal="center" vertical="center"/>
      <protection locked="0"/>
    </xf>
    <xf numFmtId="9" fontId="29" fillId="0" borderId="11" xfId="4" applyFont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hidden="1"/>
    </xf>
    <xf numFmtId="0" fontId="15" fillId="2" borderId="11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right" vertical="center" wrapText="1"/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right" vertical="center"/>
      <protection locked="0"/>
    </xf>
    <xf numFmtId="0" fontId="13" fillId="3" borderId="37" xfId="0" applyFont="1" applyFill="1" applyBorder="1" applyAlignment="1" applyProtection="1">
      <alignment horizontal="right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15" fillId="2" borderId="9" xfId="0" applyFont="1" applyFill="1" applyBorder="1" applyAlignment="1" applyProtection="1">
      <alignment horizontal="left" vertical="center"/>
      <protection hidden="1"/>
    </xf>
    <xf numFmtId="0" fontId="15" fillId="2" borderId="11" xfId="0" applyFont="1" applyFill="1" applyBorder="1" applyAlignment="1" applyProtection="1">
      <alignment horizontal="left" vertical="center"/>
      <protection hidden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9" fontId="29" fillId="0" borderId="1" xfId="4" applyFont="1" applyBorder="1" applyAlignment="1" applyProtection="1">
      <alignment horizontal="center" vertical="center"/>
      <protection locked="0"/>
    </xf>
    <xf numFmtId="9" fontId="29" fillId="0" borderId="2" xfId="4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</cellXfs>
  <cellStyles count="7">
    <cellStyle name="Moneda" xfId="1" builtinId="4"/>
    <cellStyle name="Normal" xfId="0" builtinId="0"/>
    <cellStyle name="Normal 3" xfId="6"/>
    <cellStyle name="Normal 5 3" xfId="3"/>
    <cellStyle name="Normal 7" xfId="2"/>
    <cellStyle name="Normal_Val. núm en letras" xfId="5"/>
    <cellStyle name="Porcentaje" xfId="4" builtinId="5"/>
  </cellStyles>
  <dxfs count="22"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ont>
        <color theme="0"/>
      </font>
    </dxf>
    <dxf>
      <font>
        <b val="0"/>
        <i val="0"/>
        <color rgb="FFC00000"/>
      </font>
    </dxf>
    <dxf>
      <font>
        <color rgb="FF00B05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CDCD"/>
      <color rgb="FFFECACA"/>
      <color rgb="FFFD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800"/>
              <a:t>CURVA DE INVERSION </a:t>
            </a:r>
          </a:p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800"/>
              <a:t> PROYECTADA VS REAL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41904994318972"/>
          <c:y val="0.14156519555201441"/>
          <c:w val="0.85201610332158495"/>
          <c:h val="0.64128125326813179"/>
        </c:manualLayout>
      </c:layout>
      <c:lineChart>
        <c:grouping val="standard"/>
        <c:varyColors val="0"/>
        <c:ser>
          <c:idx val="0"/>
          <c:order val="0"/>
          <c:tx>
            <c:v>PROYECTADO ACUMULADO</c:v>
          </c:tx>
          <c:spPr>
            <a:ln w="28575" cap="rnd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bg1">
                    <a:lumMod val="85000"/>
                  </a:schemeClr>
                </a:solidFill>
              </a:ln>
              <a:effectLst/>
            </c:spPr>
          </c:marker>
          <c:dPt>
            <c:idx val="1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A2CB-43D8-B331-D14874A30C17}"/>
              </c:ext>
            </c:extLst>
          </c:dPt>
          <c:dPt>
            <c:idx val="2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2CB-43D8-B331-D14874A30C17}"/>
              </c:ext>
            </c:extLst>
          </c:dPt>
          <c:dPt>
            <c:idx val="3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CB-43D8-B331-D14874A30C17}"/>
              </c:ext>
            </c:extLst>
          </c:dPt>
          <c:dLbls>
            <c:dLbl>
              <c:idx val="2"/>
              <c:layout>
                <c:manualLayout>
                  <c:x val="4.5576410124705318E-3"/>
                  <c:y val="2.2881504535427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B-43D8-B331-D14874A3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'CURVAS DE INVERSIÓN'!$C$4:$C$9</c15:sqref>
                  </c15:fullRef>
                </c:ext>
              </c:extLst>
              <c:f>'CURVAS DE INVERSIÓN'!$C$4:$C$7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'CURVAS DE INVERSIÓN'!$D$4:$D$9</c15:sqref>
                  </c15:fullRef>
                </c:ext>
              </c:extLst>
              <c:f>'CURVAS DE INVERSIÓN'!$D$4:$D$7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'CURVAS DE INVERSIÓN'!$D$8</c15:sqref>
                  <c15:spPr xmlns:c15="http://schemas.microsoft.com/office/drawing/2012/chart">
                    <a:ln w="19050" cap="rnd">
                      <a:solidFill>
                        <a:schemeClr val="bg1">
                          <a:lumMod val="85000"/>
                        </a:schemeClr>
                      </a:solidFill>
                      <a:prstDash val="sysDash"/>
                      <a:round/>
                    </a:ln>
                    <a:effectLst/>
                  </c15:spPr>
                  <c15:bubble3D val="0"/>
                </c15:categoryFilterException>
                <c15:categoryFilterException>
                  <c15:sqref>'CURVAS DE INVERSIÓN'!$D$9</c15:sqref>
                  <c15:spPr xmlns:c15="http://schemas.microsoft.com/office/drawing/2012/chart">
                    <a:ln w="19050" cap="rnd">
                      <a:solidFill>
                        <a:schemeClr val="bg1">
                          <a:lumMod val="85000"/>
                        </a:schemeClr>
                      </a:solidFill>
                      <a:prstDash val="sysDash"/>
                      <a:round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A2CB-43D8-B331-D14874A30C17}"/>
            </c:ext>
          </c:extLst>
        </c:ser>
        <c:ser>
          <c:idx val="1"/>
          <c:order val="1"/>
          <c:tx>
            <c:v>REAL ACUMULADO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7713523613848761E-2"/>
                  <c:y val="6.744055827948536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B-43D8-B331-D14874A30C17}"/>
                </c:ext>
              </c:extLst>
            </c:dLbl>
            <c:dLbl>
              <c:idx val="1"/>
              <c:layout>
                <c:manualLayout>
                  <c:x val="3.1624447841632655E-3"/>
                  <c:y val="1.7502354966267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B-43D8-B331-D14874A30C17}"/>
                </c:ext>
              </c:extLst>
            </c:dLbl>
            <c:dLbl>
              <c:idx val="2"/>
              <c:layout>
                <c:manualLayout>
                  <c:x val="-6.3496930568297777E-2"/>
                  <c:y val="-5.5116164217388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B-43D8-B331-D14874A30C17}"/>
                </c:ext>
              </c:extLst>
            </c:dLbl>
            <c:dLbl>
              <c:idx val="3"/>
              <c:layout>
                <c:manualLayout>
                  <c:x val="-6.1388634045523348E-3"/>
                  <c:y val="1.7502354966268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B-43D8-B331-D14874A3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'CURVAS DE INVERSIÓN'!$C$4:$C$9</c15:sqref>
                  </c15:fullRef>
                </c:ext>
              </c:extLst>
              <c:f>'CURVAS DE INVERSIÓN'!$C$4:$C$7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'CURVAS DE INVERSIÓN'!$E$4:$E$9</c15:sqref>
                  </c15:fullRef>
                </c:ext>
              </c:extLst>
              <c:f>'CURVAS DE INVERSIÓN'!$E$4:$E$7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'CURVAS DE INVERSIÓN'!$E$8</c15:sqref>
                  <c15:dLbl>
                    <c:idx val="3"/>
                    <c:layout>
                      <c:manualLayout>
                        <c:x val="-9.239299467457383E-3"/>
                        <c:y val="3.901895324290714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6D8C-4881-BBD6-1C4D27ACDD37}"/>
                      </c:ext>
                    </c:extLst>
                  </c15:dLbl>
                </c15:categoryFilterException>
                <c15:categoryFilterException>
                  <c15:sqref>'CURVAS DE INVERSIÓN'!$E$9</c15:sqref>
                  <c15:dLbl>
                    <c:idx val="3"/>
                    <c:layout>
                      <c:manualLayout>
                        <c:x val="-9.731585240752523E-3"/>
                        <c:y val="3.901895324290714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6D8C-4881-BBD6-1C4D27ACDD3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A2CB-43D8-B331-D14874A30C1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2238080"/>
        <c:axId val="233313408"/>
      </c:lineChart>
      <c:catAx>
        <c:axId val="23223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600"/>
                  <a:t>PLAZO</a:t>
                </a:r>
                <a:r>
                  <a:rPr lang="es-AR" sz="1600" baseline="0"/>
                  <a:t> DE OBRA</a:t>
                </a:r>
                <a:endParaRPr lang="es-AR" sz="1600"/>
              </a:p>
            </c:rich>
          </c:tx>
          <c:layout>
            <c:manualLayout>
              <c:xMode val="edge"/>
              <c:yMode val="edge"/>
              <c:x val="0.41326447874928168"/>
              <c:y val="0.869999675668949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3313408"/>
        <c:crosses val="autoZero"/>
        <c:auto val="1"/>
        <c:lblAlgn val="ctr"/>
        <c:lblOffset val="100"/>
        <c:noMultiLvlLbl val="0"/>
      </c:catAx>
      <c:valAx>
        <c:axId val="233313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AVANCE DE OBRA</a:t>
                </a:r>
              </a:p>
            </c:rich>
          </c:tx>
          <c:layout>
            <c:manualLayout>
              <c:xMode val="edge"/>
              <c:yMode val="edge"/>
              <c:x val="1.0899233338854467E-2"/>
              <c:y val="0.333703631449241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223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308596</xdr:colOff>
      <xdr:row>0</xdr:row>
      <xdr:rowOff>18405</xdr:rowOff>
    </xdr:from>
    <xdr:to>
      <xdr:col>9</xdr:col>
      <xdr:colOff>754638</xdr:colOff>
      <xdr:row>1</xdr:row>
      <xdr:rowOff>27608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7" b="14424"/>
        <a:stretch/>
      </xdr:blipFill>
      <xdr:spPr bwMode="auto">
        <a:xfrm>
          <a:off x="759538" y="18405"/>
          <a:ext cx="10504810" cy="1472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130053</xdr:colOff>
      <xdr:row>0</xdr:row>
      <xdr:rowOff>128992</xdr:rowOff>
    </xdr:from>
    <xdr:to>
      <xdr:col>14</xdr:col>
      <xdr:colOff>435429</xdr:colOff>
      <xdr:row>45</xdr:row>
      <xdr:rowOff>90276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40"/>
  <sheetViews>
    <sheetView showGridLines="0" tabSelected="1" topLeftCell="A5" zoomScale="69" zoomScaleNormal="69" zoomScaleSheetLayoutView="100" workbookViewId="0">
      <selection activeCell="C35" sqref="C35"/>
    </sheetView>
  </sheetViews>
  <sheetFormatPr baseColWidth="10" defaultColWidth="11.54296875" defaultRowHeight="15.5" x14ac:dyDescent="0.35"/>
  <cols>
    <col min="1" max="1" width="6.453125" style="59" customWidth="1"/>
    <col min="2" max="2" width="31.54296875" style="59" customWidth="1"/>
    <col min="3" max="3" width="30.26953125" style="59" customWidth="1"/>
    <col min="4" max="11" width="13.7265625" style="56" customWidth="1"/>
    <col min="12" max="12" width="7" style="77" customWidth="1"/>
    <col min="13" max="13" width="13.54296875" style="57" customWidth="1"/>
    <col min="14" max="14" width="13" style="57" bestFit="1" customWidth="1"/>
    <col min="15" max="16384" width="11.54296875" style="57"/>
  </cols>
  <sheetData>
    <row r="1" spans="1:13" ht="115.5" customHeight="1" x14ac:dyDescent="0.35">
      <c r="A1" s="54"/>
      <c r="B1" s="55"/>
      <c r="C1" s="55"/>
      <c r="D1" s="71"/>
      <c r="E1" s="55"/>
    </row>
    <row r="2" spans="1:13" ht="12" customHeight="1" x14ac:dyDescent="0.35">
      <c r="A2" s="107" t="s">
        <v>0</v>
      </c>
      <c r="B2" s="107"/>
      <c r="C2" s="109" t="s">
        <v>1</v>
      </c>
      <c r="D2" s="109"/>
      <c r="E2" s="109"/>
      <c r="F2" s="109"/>
      <c r="G2" s="109"/>
      <c r="H2" s="109"/>
      <c r="I2" s="109"/>
      <c r="J2" s="109"/>
      <c r="K2" s="109"/>
    </row>
    <row r="3" spans="1:13" ht="12" customHeight="1" x14ac:dyDescent="0.35">
      <c r="A3" s="108" t="s">
        <v>2</v>
      </c>
      <c r="B3" s="108"/>
      <c r="C3" s="110" t="s">
        <v>3</v>
      </c>
      <c r="D3" s="110"/>
      <c r="E3" s="110"/>
      <c r="F3" s="110"/>
      <c r="G3" s="110"/>
      <c r="H3" s="110"/>
      <c r="I3" s="110"/>
      <c r="J3" s="110"/>
      <c r="K3" s="110"/>
    </row>
    <row r="4" spans="1:13" ht="36.65" customHeight="1" x14ac:dyDescent="0.35">
      <c r="A4" s="58"/>
      <c r="B4" s="68" t="s">
        <v>4</v>
      </c>
      <c r="C4" s="68" t="s">
        <v>5</v>
      </c>
      <c r="D4" s="121" t="s">
        <v>6</v>
      </c>
      <c r="E4" s="121"/>
      <c r="F4" s="121"/>
      <c r="G4" s="121"/>
      <c r="H4" s="121"/>
      <c r="I4" s="121"/>
      <c r="J4" s="121"/>
      <c r="K4" s="121"/>
    </row>
    <row r="5" spans="1:13" ht="9" customHeight="1" thickBot="1" x14ac:dyDescent="0.85">
      <c r="A5" s="58"/>
      <c r="B5" s="58"/>
      <c r="F5" s="60"/>
      <c r="G5" s="60"/>
      <c r="H5" s="60"/>
      <c r="I5" s="60"/>
      <c r="J5" s="60"/>
      <c r="K5" s="60"/>
    </row>
    <row r="6" spans="1:13" s="61" customFormat="1" ht="20.5" customHeight="1" x14ac:dyDescent="0.35">
      <c r="A6" s="124" t="s">
        <v>7</v>
      </c>
      <c r="B6" s="126" t="s">
        <v>8</v>
      </c>
      <c r="C6" s="117" t="s">
        <v>9</v>
      </c>
      <c r="D6" s="117" t="s">
        <v>10</v>
      </c>
      <c r="E6" s="117"/>
      <c r="F6" s="117"/>
      <c r="G6" s="117"/>
      <c r="H6" s="117" t="s">
        <v>11</v>
      </c>
      <c r="I6" s="117"/>
      <c r="J6" s="117"/>
      <c r="K6" s="117"/>
      <c r="L6" s="79"/>
    </row>
    <row r="7" spans="1:13" s="61" customFormat="1" ht="20.5" customHeight="1" thickBot="1" x14ac:dyDescent="0.4">
      <c r="A7" s="125"/>
      <c r="B7" s="127"/>
      <c r="C7" s="118"/>
      <c r="D7" s="62" t="s">
        <v>12</v>
      </c>
      <c r="E7" s="62" t="s">
        <v>13</v>
      </c>
      <c r="F7" s="62" t="s">
        <v>14</v>
      </c>
      <c r="G7" s="62" t="s">
        <v>15</v>
      </c>
      <c r="H7" s="62" t="s">
        <v>16</v>
      </c>
      <c r="I7" s="62" t="s">
        <v>17</v>
      </c>
      <c r="J7" s="62" t="s">
        <v>18</v>
      </c>
      <c r="K7" s="62" t="s">
        <v>19</v>
      </c>
      <c r="L7" s="79"/>
    </row>
    <row r="8" spans="1:13" s="67" customFormat="1" ht="12" customHeight="1" x14ac:dyDescent="0.3">
      <c r="A8" s="111" t="s">
        <v>20</v>
      </c>
      <c r="B8" s="113" t="s">
        <v>21</v>
      </c>
      <c r="C8" s="115">
        <v>0</v>
      </c>
      <c r="D8" s="91"/>
      <c r="E8" s="92"/>
      <c r="F8" s="74"/>
      <c r="G8" s="75"/>
      <c r="H8" s="76"/>
      <c r="I8" s="73"/>
      <c r="J8" s="74"/>
      <c r="K8" s="75"/>
      <c r="L8" s="83"/>
    </row>
    <row r="9" spans="1:13" s="67" customFormat="1" ht="12" customHeight="1" thickBot="1" x14ac:dyDescent="0.35">
      <c r="A9" s="112"/>
      <c r="B9" s="114"/>
      <c r="C9" s="116"/>
      <c r="D9" s="93">
        <f>$C8*D8</f>
        <v>0</v>
      </c>
      <c r="E9" s="94">
        <f t="shared" ref="E9:F9" si="0">$C8*E8</f>
        <v>0</v>
      </c>
      <c r="F9" s="85">
        <f t="shared" si="0"/>
        <v>0</v>
      </c>
      <c r="G9" s="86">
        <f t="shared" ref="G9" si="1">$C8*G8</f>
        <v>0</v>
      </c>
      <c r="H9" s="84">
        <f t="shared" ref="H9:H13" si="2">$C8*H8</f>
        <v>0</v>
      </c>
      <c r="I9" s="85">
        <f t="shared" ref="I9:I13" si="3">$C8*I8</f>
        <v>0</v>
      </c>
      <c r="J9" s="85">
        <f t="shared" ref="J9:J13" si="4">$C8*J8</f>
        <v>0</v>
      </c>
      <c r="K9" s="86">
        <f t="shared" ref="K9:K13" si="5">$C8*K8</f>
        <v>0</v>
      </c>
      <c r="L9" s="83">
        <f>SUM(D9:K9)</f>
        <v>0</v>
      </c>
    </row>
    <row r="10" spans="1:13" s="67" customFormat="1" ht="12" customHeight="1" x14ac:dyDescent="0.3">
      <c r="A10" s="111">
        <f>A8+1</f>
        <v>2</v>
      </c>
      <c r="B10" s="113" t="s">
        <v>22</v>
      </c>
      <c r="C10" s="132">
        <v>0</v>
      </c>
      <c r="D10" s="72"/>
      <c r="E10" s="92"/>
      <c r="F10" s="95"/>
      <c r="G10" s="75"/>
      <c r="H10" s="76"/>
      <c r="I10" s="73"/>
      <c r="J10" s="74"/>
      <c r="K10" s="75"/>
      <c r="L10" s="83"/>
    </row>
    <row r="11" spans="1:13" s="67" customFormat="1" ht="12" customHeight="1" thickBot="1" x14ac:dyDescent="0.35">
      <c r="A11" s="112"/>
      <c r="B11" s="114"/>
      <c r="C11" s="133"/>
      <c r="D11" s="87">
        <f>$C$12*D10</f>
        <v>0</v>
      </c>
      <c r="E11" s="94">
        <f t="shared" ref="E11:G11" si="6">$C$12*E10</f>
        <v>0</v>
      </c>
      <c r="F11" s="94">
        <f t="shared" si="6"/>
        <v>0</v>
      </c>
      <c r="G11" s="86">
        <f t="shared" si="6"/>
        <v>0</v>
      </c>
      <c r="H11" s="84">
        <f t="shared" si="2"/>
        <v>0</v>
      </c>
      <c r="I11" s="85">
        <f t="shared" si="3"/>
        <v>0</v>
      </c>
      <c r="J11" s="85">
        <f t="shared" si="4"/>
        <v>0</v>
      </c>
      <c r="K11" s="86">
        <f t="shared" si="5"/>
        <v>0</v>
      </c>
      <c r="L11" s="83">
        <f>SUM(D11:K11)</f>
        <v>0</v>
      </c>
      <c r="M11" s="69"/>
    </row>
    <row r="12" spans="1:13" s="67" customFormat="1" ht="12" customHeight="1" x14ac:dyDescent="0.3">
      <c r="A12" s="111">
        <f>A10+1</f>
        <v>3</v>
      </c>
      <c r="B12" s="113" t="s">
        <v>85</v>
      </c>
      <c r="C12" s="132">
        <v>0</v>
      </c>
      <c r="D12" s="72"/>
      <c r="E12" s="92"/>
      <c r="F12" s="95"/>
      <c r="G12" s="75"/>
      <c r="H12" s="76"/>
      <c r="I12" s="73"/>
      <c r="J12" s="74"/>
      <c r="K12" s="75"/>
      <c r="L12" s="83"/>
    </row>
    <row r="13" spans="1:13" s="67" customFormat="1" ht="12" customHeight="1" thickBot="1" x14ac:dyDescent="0.35">
      <c r="A13" s="112"/>
      <c r="B13" s="114"/>
      <c r="C13" s="133"/>
      <c r="D13" s="87">
        <f>$C$12*D12</f>
        <v>0</v>
      </c>
      <c r="E13" s="94">
        <f t="shared" ref="E13:G13" si="7">$C$12*E12</f>
        <v>0</v>
      </c>
      <c r="F13" s="94">
        <f t="shared" si="7"/>
        <v>0</v>
      </c>
      <c r="G13" s="86">
        <f t="shared" si="7"/>
        <v>0</v>
      </c>
      <c r="H13" s="84">
        <f t="shared" si="2"/>
        <v>0</v>
      </c>
      <c r="I13" s="85">
        <f t="shared" si="3"/>
        <v>0</v>
      </c>
      <c r="J13" s="85">
        <f t="shared" si="4"/>
        <v>0</v>
      </c>
      <c r="K13" s="86">
        <f t="shared" si="5"/>
        <v>0</v>
      </c>
      <c r="L13" s="83">
        <f>SUM(D13:K13)</f>
        <v>0</v>
      </c>
      <c r="M13" s="69"/>
    </row>
    <row r="14" spans="1:13" s="67" customFormat="1" ht="12" customHeight="1" x14ac:dyDescent="0.3">
      <c r="A14" s="111">
        <f>A12+1</f>
        <v>4</v>
      </c>
      <c r="B14" s="113" t="s">
        <v>23</v>
      </c>
      <c r="C14" s="115">
        <v>0</v>
      </c>
      <c r="D14" s="72"/>
      <c r="E14" s="73"/>
      <c r="F14" s="74"/>
      <c r="G14" s="75"/>
      <c r="H14" s="76"/>
      <c r="I14" s="73"/>
      <c r="J14" s="74"/>
      <c r="K14" s="75"/>
      <c r="L14" s="83"/>
    </row>
    <row r="15" spans="1:13" s="67" customFormat="1" ht="12" customHeight="1" thickBot="1" x14ac:dyDescent="0.35">
      <c r="A15" s="112"/>
      <c r="B15" s="114"/>
      <c r="C15" s="116"/>
      <c r="D15" s="87">
        <f>$C$14*D14</f>
        <v>0</v>
      </c>
      <c r="E15" s="85">
        <f t="shared" ref="E15:K15" si="8">$C$14*E14</f>
        <v>0</v>
      </c>
      <c r="F15" s="85">
        <f t="shared" si="8"/>
        <v>0</v>
      </c>
      <c r="G15" s="86">
        <f t="shared" si="8"/>
        <v>0</v>
      </c>
      <c r="H15" s="84">
        <f t="shared" si="8"/>
        <v>0</v>
      </c>
      <c r="I15" s="85">
        <f t="shared" si="8"/>
        <v>0</v>
      </c>
      <c r="J15" s="85">
        <f t="shared" si="8"/>
        <v>0</v>
      </c>
      <c r="K15" s="86">
        <f t="shared" si="8"/>
        <v>0</v>
      </c>
      <c r="L15" s="83">
        <f>SUM(D15:K15)</f>
        <v>0</v>
      </c>
    </row>
    <row r="16" spans="1:13" s="67" customFormat="1" ht="12" customHeight="1" x14ac:dyDescent="0.3">
      <c r="A16" s="111">
        <f>A14+1</f>
        <v>5</v>
      </c>
      <c r="B16" s="113" t="s">
        <v>24</v>
      </c>
      <c r="C16" s="115">
        <v>0</v>
      </c>
      <c r="D16" s="72"/>
      <c r="E16" s="73"/>
      <c r="F16" s="74"/>
      <c r="G16" s="75"/>
      <c r="H16" s="76"/>
      <c r="I16" s="73"/>
      <c r="J16" s="74"/>
      <c r="K16" s="75"/>
      <c r="L16" s="83"/>
    </row>
    <row r="17" spans="1:12" s="67" customFormat="1" ht="12" customHeight="1" thickBot="1" x14ac:dyDescent="0.35">
      <c r="A17" s="112"/>
      <c r="B17" s="114"/>
      <c r="C17" s="116"/>
      <c r="D17" s="87">
        <f>$C$16*D16</f>
        <v>0</v>
      </c>
      <c r="E17" s="85">
        <f t="shared" ref="E17:K17" si="9">$C$16*E16</f>
        <v>0</v>
      </c>
      <c r="F17" s="85">
        <f t="shared" si="9"/>
        <v>0</v>
      </c>
      <c r="G17" s="86">
        <f t="shared" si="9"/>
        <v>0</v>
      </c>
      <c r="H17" s="84">
        <f>$C$16*H16</f>
        <v>0</v>
      </c>
      <c r="I17" s="85">
        <f t="shared" si="9"/>
        <v>0</v>
      </c>
      <c r="J17" s="85">
        <f t="shared" si="9"/>
        <v>0</v>
      </c>
      <c r="K17" s="86">
        <f t="shared" si="9"/>
        <v>0</v>
      </c>
      <c r="L17" s="83">
        <f>SUM(D17:K17)</f>
        <v>0</v>
      </c>
    </row>
    <row r="18" spans="1:12" s="67" customFormat="1" ht="12" customHeight="1" x14ac:dyDescent="0.3">
      <c r="A18" s="111">
        <f>A16+1</f>
        <v>6</v>
      </c>
      <c r="B18" s="113" t="s">
        <v>29</v>
      </c>
      <c r="C18" s="115">
        <v>0</v>
      </c>
      <c r="D18" s="72"/>
      <c r="E18" s="73"/>
      <c r="F18" s="74"/>
      <c r="G18" s="75"/>
      <c r="H18" s="76"/>
      <c r="I18" s="73"/>
      <c r="J18" s="74"/>
      <c r="K18" s="75"/>
      <c r="L18" s="83"/>
    </row>
    <row r="19" spans="1:12" s="67" customFormat="1" ht="12" customHeight="1" thickBot="1" x14ac:dyDescent="0.35">
      <c r="A19" s="112"/>
      <c r="B19" s="114"/>
      <c r="C19" s="116"/>
      <c r="D19" s="87">
        <f>$C$18*D18</f>
        <v>0</v>
      </c>
      <c r="E19" s="85">
        <f>$C$18*E18</f>
        <v>0</v>
      </c>
      <c r="F19" s="85">
        <f>$C$18*F18</f>
        <v>0</v>
      </c>
      <c r="G19" s="86">
        <f>$C$18*G18</f>
        <v>0</v>
      </c>
      <c r="H19" s="84">
        <f>$C$18*H18</f>
        <v>0</v>
      </c>
      <c r="I19" s="85">
        <f>$C$18*I18</f>
        <v>0</v>
      </c>
      <c r="J19" s="85">
        <f>$C$18*J18</f>
        <v>0</v>
      </c>
      <c r="K19" s="86">
        <f>$C$18*K18</f>
        <v>0</v>
      </c>
      <c r="L19" s="83">
        <f>SUM(D19:K19)</f>
        <v>0</v>
      </c>
    </row>
    <row r="20" spans="1:12" s="67" customFormat="1" ht="12" customHeight="1" x14ac:dyDescent="0.3">
      <c r="A20" s="111">
        <f>A18+1</f>
        <v>7</v>
      </c>
      <c r="B20" s="113" t="s">
        <v>25</v>
      </c>
      <c r="C20" s="115">
        <v>0</v>
      </c>
      <c r="D20" s="72"/>
      <c r="E20" s="73"/>
      <c r="F20" s="74"/>
      <c r="G20" s="75"/>
      <c r="H20" s="76"/>
      <c r="I20" s="73"/>
      <c r="J20" s="74"/>
      <c r="K20" s="75"/>
      <c r="L20" s="83"/>
    </row>
    <row r="21" spans="1:12" s="67" customFormat="1" ht="12" customHeight="1" thickBot="1" x14ac:dyDescent="0.35">
      <c r="A21" s="112"/>
      <c r="B21" s="114"/>
      <c r="C21" s="116"/>
      <c r="D21" s="87">
        <f>$C$20*D20</f>
        <v>0</v>
      </c>
      <c r="E21" s="85">
        <f>$C$20*E20</f>
        <v>0</v>
      </c>
      <c r="F21" s="85">
        <f t="shared" ref="F21:K21" si="10">$C$20*F20</f>
        <v>0</v>
      </c>
      <c r="G21" s="86">
        <f t="shared" si="10"/>
        <v>0</v>
      </c>
      <c r="H21" s="84">
        <f t="shared" si="10"/>
        <v>0</v>
      </c>
      <c r="I21" s="85">
        <f t="shared" si="10"/>
        <v>0</v>
      </c>
      <c r="J21" s="85">
        <f t="shared" si="10"/>
        <v>0</v>
      </c>
      <c r="K21" s="86">
        <f t="shared" si="10"/>
        <v>0</v>
      </c>
      <c r="L21" s="83">
        <f>SUM(D21:K21)</f>
        <v>0</v>
      </c>
    </row>
    <row r="22" spans="1:12" s="67" customFormat="1" ht="12" customHeight="1" x14ac:dyDescent="0.3">
      <c r="A22" s="111">
        <f>A20+1</f>
        <v>8</v>
      </c>
      <c r="B22" s="113" t="s">
        <v>26</v>
      </c>
      <c r="C22" s="115">
        <v>0</v>
      </c>
      <c r="D22" s="72"/>
      <c r="E22" s="73"/>
      <c r="F22" s="74"/>
      <c r="G22" s="75"/>
      <c r="H22" s="76"/>
      <c r="I22" s="73"/>
      <c r="J22" s="74"/>
      <c r="K22" s="75"/>
      <c r="L22" s="83"/>
    </row>
    <row r="23" spans="1:12" s="67" customFormat="1" ht="12" customHeight="1" thickBot="1" x14ac:dyDescent="0.35">
      <c r="A23" s="112"/>
      <c r="B23" s="114"/>
      <c r="C23" s="116"/>
      <c r="D23" s="87">
        <f>$C$22*D22</f>
        <v>0</v>
      </c>
      <c r="E23" s="85">
        <f t="shared" ref="E23:K23" si="11">$C$22*E22</f>
        <v>0</v>
      </c>
      <c r="F23" s="85">
        <f t="shared" si="11"/>
        <v>0</v>
      </c>
      <c r="G23" s="86">
        <f t="shared" si="11"/>
        <v>0</v>
      </c>
      <c r="H23" s="84">
        <f t="shared" si="11"/>
        <v>0</v>
      </c>
      <c r="I23" s="85">
        <f t="shared" si="11"/>
        <v>0</v>
      </c>
      <c r="J23" s="85">
        <f t="shared" si="11"/>
        <v>0</v>
      </c>
      <c r="K23" s="86">
        <f t="shared" si="11"/>
        <v>0</v>
      </c>
      <c r="L23" s="83">
        <f>SUM(D23:K23)</f>
        <v>0</v>
      </c>
    </row>
    <row r="24" spans="1:12" s="67" customFormat="1" ht="12" customHeight="1" x14ac:dyDescent="0.3">
      <c r="A24" s="111">
        <f>A22+1</f>
        <v>9</v>
      </c>
      <c r="B24" s="113" t="s">
        <v>27</v>
      </c>
      <c r="C24" s="115">
        <v>0</v>
      </c>
      <c r="D24" s="72"/>
      <c r="E24" s="73"/>
      <c r="F24" s="74"/>
      <c r="G24" s="75"/>
      <c r="H24" s="76"/>
      <c r="I24" s="73"/>
      <c r="J24" s="74"/>
      <c r="K24" s="75"/>
      <c r="L24" s="83"/>
    </row>
    <row r="25" spans="1:12" s="67" customFormat="1" ht="12" customHeight="1" thickBot="1" x14ac:dyDescent="0.35">
      <c r="A25" s="112"/>
      <c r="B25" s="114"/>
      <c r="C25" s="116"/>
      <c r="D25" s="87">
        <f>$C$24*D24</f>
        <v>0</v>
      </c>
      <c r="E25" s="85">
        <f t="shared" ref="E25:K25" si="12">$C$24*E24</f>
        <v>0</v>
      </c>
      <c r="F25" s="85">
        <f t="shared" si="12"/>
        <v>0</v>
      </c>
      <c r="G25" s="86">
        <f t="shared" si="12"/>
        <v>0</v>
      </c>
      <c r="H25" s="84">
        <f t="shared" si="12"/>
        <v>0</v>
      </c>
      <c r="I25" s="85">
        <f t="shared" si="12"/>
        <v>0</v>
      </c>
      <c r="J25" s="85">
        <f t="shared" si="12"/>
        <v>0</v>
      </c>
      <c r="K25" s="86">
        <f t="shared" si="12"/>
        <v>0</v>
      </c>
      <c r="L25" s="83">
        <f>SUM(D25:K25)</f>
        <v>0</v>
      </c>
    </row>
    <row r="26" spans="1:12" s="67" customFormat="1" ht="12" customHeight="1" x14ac:dyDescent="0.3">
      <c r="A26" s="111">
        <f>A24+1</f>
        <v>10</v>
      </c>
      <c r="B26" s="113" t="s">
        <v>28</v>
      </c>
      <c r="C26" s="115">
        <v>0</v>
      </c>
      <c r="D26" s="72"/>
      <c r="E26" s="73"/>
      <c r="F26" s="74"/>
      <c r="G26" s="75"/>
      <c r="H26" s="76"/>
      <c r="I26" s="73"/>
      <c r="J26" s="74"/>
      <c r="K26" s="75"/>
      <c r="L26" s="83"/>
    </row>
    <row r="27" spans="1:12" s="67" customFormat="1" ht="12" customHeight="1" thickBot="1" x14ac:dyDescent="0.35">
      <c r="A27" s="112"/>
      <c r="B27" s="114"/>
      <c r="C27" s="116"/>
      <c r="D27" s="87">
        <f>$C$26*D26</f>
        <v>0</v>
      </c>
      <c r="E27" s="85">
        <f t="shared" ref="E27:K27" si="13">$C$26*E26</f>
        <v>0</v>
      </c>
      <c r="F27" s="85">
        <f t="shared" si="13"/>
        <v>0</v>
      </c>
      <c r="G27" s="86">
        <f t="shared" si="13"/>
        <v>0</v>
      </c>
      <c r="H27" s="84">
        <f t="shared" si="13"/>
        <v>0</v>
      </c>
      <c r="I27" s="85">
        <f t="shared" si="13"/>
        <v>0</v>
      </c>
      <c r="J27" s="85">
        <f t="shared" si="13"/>
        <v>0</v>
      </c>
      <c r="K27" s="86">
        <f t="shared" si="13"/>
        <v>0</v>
      </c>
      <c r="L27" s="83">
        <f>SUM(D27:K27)</f>
        <v>0</v>
      </c>
    </row>
    <row r="28" spans="1:12" s="67" customFormat="1" ht="12" customHeight="1" x14ac:dyDescent="0.3">
      <c r="A28" s="128">
        <f>A26+1</f>
        <v>11</v>
      </c>
      <c r="B28" s="130" t="s">
        <v>30</v>
      </c>
      <c r="C28" s="132">
        <v>0</v>
      </c>
      <c r="D28" s="72"/>
      <c r="E28" s="73"/>
      <c r="F28" s="74"/>
      <c r="G28" s="75"/>
      <c r="H28" s="76"/>
      <c r="I28" s="73"/>
      <c r="J28" s="74"/>
      <c r="K28" s="75"/>
      <c r="L28" s="83"/>
    </row>
    <row r="29" spans="1:12" s="67" customFormat="1" ht="12" customHeight="1" thickBot="1" x14ac:dyDescent="0.35">
      <c r="A29" s="129"/>
      <c r="B29" s="131"/>
      <c r="C29" s="133"/>
      <c r="D29" s="87">
        <f>$C$28*D28</f>
        <v>0</v>
      </c>
      <c r="E29" s="85">
        <f t="shared" ref="E29:K29" si="14">$C$28*E28</f>
        <v>0</v>
      </c>
      <c r="F29" s="85">
        <f t="shared" si="14"/>
        <v>0</v>
      </c>
      <c r="G29" s="86">
        <f t="shared" si="14"/>
        <v>0</v>
      </c>
      <c r="H29" s="84">
        <f t="shared" si="14"/>
        <v>0</v>
      </c>
      <c r="I29" s="85">
        <f t="shared" si="14"/>
        <v>0</v>
      </c>
      <c r="J29" s="85">
        <f t="shared" si="14"/>
        <v>0</v>
      </c>
      <c r="K29" s="86">
        <f t="shared" si="14"/>
        <v>0</v>
      </c>
      <c r="L29" s="83">
        <f>SUM(D29:K29)</f>
        <v>0</v>
      </c>
    </row>
    <row r="30" spans="1:12" s="67" customFormat="1" ht="12" customHeight="1" x14ac:dyDescent="0.3">
      <c r="A30" s="111">
        <f>A28+1</f>
        <v>12</v>
      </c>
      <c r="B30" s="113" t="s">
        <v>31</v>
      </c>
      <c r="C30" s="115">
        <v>0</v>
      </c>
      <c r="D30" s="72"/>
      <c r="E30" s="73"/>
      <c r="F30" s="74"/>
      <c r="G30" s="75"/>
      <c r="H30" s="76"/>
      <c r="I30" s="73"/>
      <c r="J30" s="74"/>
      <c r="K30" s="75"/>
      <c r="L30" s="83"/>
    </row>
    <row r="31" spans="1:12" s="67" customFormat="1" ht="12" customHeight="1" thickBot="1" x14ac:dyDescent="0.35">
      <c r="A31" s="112"/>
      <c r="B31" s="114"/>
      <c r="C31" s="116"/>
      <c r="D31" s="87">
        <f>$C$30*D30</f>
        <v>0</v>
      </c>
      <c r="E31" s="85">
        <f t="shared" ref="E31:K31" si="15">$C$30*E30</f>
        <v>0</v>
      </c>
      <c r="F31" s="85">
        <f t="shared" si="15"/>
        <v>0</v>
      </c>
      <c r="G31" s="86">
        <f t="shared" si="15"/>
        <v>0</v>
      </c>
      <c r="H31" s="84">
        <f t="shared" si="15"/>
        <v>0</v>
      </c>
      <c r="I31" s="85">
        <f t="shared" si="15"/>
        <v>0</v>
      </c>
      <c r="J31" s="85">
        <f t="shared" si="15"/>
        <v>0</v>
      </c>
      <c r="K31" s="86">
        <f t="shared" si="15"/>
        <v>0</v>
      </c>
      <c r="L31" s="83">
        <f>SUM(D31:K31)</f>
        <v>0</v>
      </c>
    </row>
    <row r="32" spans="1:12" s="67" customFormat="1" ht="12" customHeight="1" x14ac:dyDescent="0.3">
      <c r="A32" s="111">
        <f>A30+1</f>
        <v>13</v>
      </c>
      <c r="B32" s="113" t="s">
        <v>32</v>
      </c>
      <c r="C32" s="115">
        <v>0</v>
      </c>
      <c r="D32" s="72"/>
      <c r="E32" s="73"/>
      <c r="F32" s="74"/>
      <c r="G32" s="75"/>
      <c r="H32" s="76"/>
      <c r="I32" s="73"/>
      <c r="J32" s="74"/>
      <c r="K32" s="75"/>
      <c r="L32" s="83"/>
    </row>
    <row r="33" spans="1:12" s="67" customFormat="1" ht="12" customHeight="1" thickBot="1" x14ac:dyDescent="0.35">
      <c r="A33" s="112"/>
      <c r="B33" s="114"/>
      <c r="C33" s="116"/>
      <c r="D33" s="87">
        <f>$C$32*D32</f>
        <v>0</v>
      </c>
      <c r="E33" s="85">
        <f t="shared" ref="E33:K33" si="16">$C$32*E32</f>
        <v>0</v>
      </c>
      <c r="F33" s="85">
        <f t="shared" si="16"/>
        <v>0</v>
      </c>
      <c r="G33" s="86">
        <f t="shared" si="16"/>
        <v>0</v>
      </c>
      <c r="H33" s="84">
        <f t="shared" si="16"/>
        <v>0</v>
      </c>
      <c r="I33" s="85">
        <f t="shared" si="16"/>
        <v>0</v>
      </c>
      <c r="J33" s="85">
        <f t="shared" si="16"/>
        <v>0</v>
      </c>
      <c r="K33" s="86">
        <f t="shared" si="16"/>
        <v>0</v>
      </c>
      <c r="L33" s="83">
        <f>SUM(D33:K33)</f>
        <v>0</v>
      </c>
    </row>
    <row r="34" spans="1:12" s="70" customFormat="1" ht="24" customHeight="1" thickBot="1" x14ac:dyDescent="0.4">
      <c r="A34" s="122" t="s">
        <v>33</v>
      </c>
      <c r="B34" s="123"/>
      <c r="C34" s="88">
        <f>SUM(C8:C33)</f>
        <v>0</v>
      </c>
      <c r="D34" s="89">
        <f>+D33+D31+D29+D19+D27+D25+D23+D21+D17+D15+D13+D9</f>
        <v>0</v>
      </c>
      <c r="E34" s="89">
        <f>+E33+E31+E29+E19+E27+E25+E23+E21+E17+E15+E13+E9</f>
        <v>0</v>
      </c>
      <c r="F34" s="89">
        <f>+F33+F31+F29+F19+F27+F25+F23+F21+F17+F15+F13+F9</f>
        <v>0</v>
      </c>
      <c r="G34" s="89">
        <f>+G33+G31+G29+G19+G27+G25+G23+G21+G17+G15+G13+G9</f>
        <v>0</v>
      </c>
      <c r="H34" s="89">
        <f>+H33+H31+H29+H19+H27+H25+H23+H21+H17+H15+H13+H9</f>
        <v>0</v>
      </c>
      <c r="I34" s="89">
        <f>+I33+I31+I29+I19+I27+I25+I23+I21+I17+I15+I13+I9</f>
        <v>0</v>
      </c>
      <c r="J34" s="89">
        <f>+J33+J31+J29+J19+J27+J25+J23+J21+J17+J15+J13+J9</f>
        <v>0</v>
      </c>
      <c r="K34" s="89">
        <f>+K33+K31+K29+K19+K27+K25+K23+K21+K17+K15+K13+K9</f>
        <v>0</v>
      </c>
      <c r="L34" s="90">
        <f>SUM(D34:K34)</f>
        <v>0</v>
      </c>
    </row>
    <row r="35" spans="1:12" s="70" customFormat="1" ht="56.5" customHeight="1" x14ac:dyDescent="0.35">
      <c r="A35" s="119" t="s">
        <v>86</v>
      </c>
      <c r="B35" s="120"/>
      <c r="C35" s="66"/>
      <c r="D35" s="97">
        <f>C35/6</f>
        <v>0</v>
      </c>
      <c r="E35" s="98"/>
      <c r="F35" s="98"/>
      <c r="G35" s="99"/>
      <c r="H35" s="97">
        <f>C35/6</f>
        <v>0</v>
      </c>
      <c r="I35" s="98"/>
      <c r="J35" s="98"/>
      <c r="K35" s="99"/>
      <c r="L35" s="80" t="e">
        <f>D35+H35+#REF!+#REF!+#REF!</f>
        <v>#REF!</v>
      </c>
    </row>
    <row r="36" spans="1:12" s="70" customFormat="1" ht="30" customHeight="1" x14ac:dyDescent="0.35">
      <c r="A36" s="105" t="s">
        <v>34</v>
      </c>
      <c r="B36" s="105"/>
      <c r="C36" s="96">
        <f>+C35</f>
        <v>0</v>
      </c>
      <c r="D36" s="101">
        <f>SUM(D35:G35)</f>
        <v>0</v>
      </c>
      <c r="E36" s="102"/>
      <c r="F36" s="102"/>
      <c r="G36" s="103"/>
      <c r="H36" s="101">
        <f>SUM(H35:K35)</f>
        <v>0</v>
      </c>
      <c r="I36" s="102"/>
      <c r="J36" s="102"/>
      <c r="K36" s="103"/>
      <c r="L36" s="81" t="e">
        <f>D36+H36+#REF!+#REF!+#REF!</f>
        <v>#REF!</v>
      </c>
    </row>
    <row r="37" spans="1:12" x14ac:dyDescent="0.35">
      <c r="B37" s="63"/>
      <c r="C37" s="78"/>
      <c r="D37" s="106"/>
      <c r="E37" s="106"/>
      <c r="F37" s="106"/>
      <c r="G37" s="106"/>
      <c r="H37" s="106"/>
      <c r="I37" s="106"/>
      <c r="J37" s="106"/>
      <c r="K37" s="106"/>
      <c r="L37" s="82"/>
    </row>
    <row r="38" spans="1:12" ht="27" customHeight="1" x14ac:dyDescent="0.35">
      <c r="C38" s="104"/>
      <c r="D38" s="104"/>
      <c r="E38" s="104"/>
      <c r="F38" s="104"/>
      <c r="G38" s="104"/>
      <c r="H38" s="100"/>
      <c r="I38" s="100"/>
      <c r="J38" s="100"/>
      <c r="K38" s="100"/>
    </row>
    <row r="39" spans="1:12" ht="17.5" customHeight="1" x14ac:dyDescent="0.35">
      <c r="C39" s="64"/>
      <c r="D39" s="65"/>
      <c r="E39" s="65"/>
      <c r="F39" s="65"/>
      <c r="G39" s="65"/>
      <c r="H39" s="65"/>
      <c r="I39" s="65"/>
      <c r="J39" s="65"/>
      <c r="K39" s="65"/>
    </row>
    <row r="40" spans="1:12" ht="17.5" customHeight="1" x14ac:dyDescent="0.35">
      <c r="C40" s="64"/>
      <c r="D40" s="65"/>
      <c r="E40" s="65"/>
      <c r="F40" s="65"/>
      <c r="G40" s="65"/>
      <c r="H40" s="65"/>
      <c r="I40" s="65"/>
      <c r="J40" s="65"/>
      <c r="K40" s="65"/>
    </row>
  </sheetData>
  <sheetProtection formatCells="0" deleteColumns="0" deleteRows="0"/>
  <mergeCells count="60">
    <mergeCell ref="A35:B35"/>
    <mergeCell ref="D6:G6"/>
    <mergeCell ref="C32:C33"/>
    <mergeCell ref="D35:G35"/>
    <mergeCell ref="D4:K4"/>
    <mergeCell ref="A34:B34"/>
    <mergeCell ref="A14:A15"/>
    <mergeCell ref="B14:B15"/>
    <mergeCell ref="A6:A7"/>
    <mergeCell ref="B32:B33"/>
    <mergeCell ref="B6:B7"/>
    <mergeCell ref="A32:A33"/>
    <mergeCell ref="A28:A29"/>
    <mergeCell ref="B28:B29"/>
    <mergeCell ref="C28:C29"/>
    <mergeCell ref="C16:C17"/>
    <mergeCell ref="A24:A25"/>
    <mergeCell ref="A8:A9"/>
    <mergeCell ref="B24:B25"/>
    <mergeCell ref="C24:C25"/>
    <mergeCell ref="C6:C7"/>
    <mergeCell ref="C8:C9"/>
    <mergeCell ref="A12:A13"/>
    <mergeCell ref="B12:B13"/>
    <mergeCell ref="C12:C13"/>
    <mergeCell ref="A10:A11"/>
    <mergeCell ref="B10:B11"/>
    <mergeCell ref="C10:C11"/>
    <mergeCell ref="A30:A31"/>
    <mergeCell ref="B30:B31"/>
    <mergeCell ref="C30:C31"/>
    <mergeCell ref="A26:A27"/>
    <mergeCell ref="B26:B27"/>
    <mergeCell ref="C26:C27"/>
    <mergeCell ref="C20:C21"/>
    <mergeCell ref="A16:A17"/>
    <mergeCell ref="B16:B17"/>
    <mergeCell ref="H6:K6"/>
    <mergeCell ref="B8:B9"/>
    <mergeCell ref="A36:B36"/>
    <mergeCell ref="D37:G37"/>
    <mergeCell ref="H37:K37"/>
    <mergeCell ref="A2:B2"/>
    <mergeCell ref="A3:B3"/>
    <mergeCell ref="C2:K2"/>
    <mergeCell ref="C3:K3"/>
    <mergeCell ref="A18:A19"/>
    <mergeCell ref="B18:B19"/>
    <mergeCell ref="C18:C19"/>
    <mergeCell ref="A22:A23"/>
    <mergeCell ref="B22:B23"/>
    <mergeCell ref="C22:C23"/>
    <mergeCell ref="C14:C15"/>
    <mergeCell ref="A20:A21"/>
    <mergeCell ref="B20:B21"/>
    <mergeCell ref="H35:K35"/>
    <mergeCell ref="H38:K38"/>
    <mergeCell ref="D36:G36"/>
    <mergeCell ref="H36:K36"/>
    <mergeCell ref="C38:G38"/>
  </mergeCells>
  <conditionalFormatting sqref="D8:K8">
    <cfRule type="expression" dxfId="21" priority="4">
      <formula>"'=Y(G$3&gt;=$E3 , G$3&lt;=$F3)"</formula>
    </cfRule>
  </conditionalFormatting>
  <conditionalFormatting sqref="D8:K9 D12:K33">
    <cfRule type="cellIs" dxfId="20" priority="801" operator="equal">
      <formula>0</formula>
    </cfRule>
  </conditionalFormatting>
  <conditionalFormatting sqref="D12:K12">
    <cfRule type="expression" dxfId="19" priority="548">
      <formula>"'=Y(G$3&gt;=$E3 , G$3&lt;=$F3)"</formula>
    </cfRule>
  </conditionalFormatting>
  <conditionalFormatting sqref="D14:K14">
    <cfRule type="expression" dxfId="18" priority="581">
      <formula>"'=Y(G$3&gt;=$E3 , G$3&lt;=$F3)"</formula>
    </cfRule>
  </conditionalFormatting>
  <conditionalFormatting sqref="D16:K16">
    <cfRule type="expression" dxfId="17" priority="556">
      <formula>"'=Y(G$3&gt;=$E3 , G$3&lt;=$F3)"</formula>
    </cfRule>
  </conditionalFormatting>
  <conditionalFormatting sqref="D20:K20">
    <cfRule type="expression" dxfId="16" priority="486">
      <formula>"'=Y(G$3&gt;=$E3 , G$3&lt;=$F3)"</formula>
    </cfRule>
  </conditionalFormatting>
  <conditionalFormatting sqref="D22:K22">
    <cfRule type="expression" dxfId="15" priority="422">
      <formula>"'=Y(G$3&gt;=$E3 , G$3&lt;=$F3)"</formula>
    </cfRule>
  </conditionalFormatting>
  <conditionalFormatting sqref="D24:K24">
    <cfRule type="expression" dxfId="14" priority="355">
      <formula>"'=Y(G$3&gt;=$E3 , G$3&lt;=$F3)"</formula>
    </cfRule>
  </conditionalFormatting>
  <conditionalFormatting sqref="D26:K26">
    <cfRule type="expression" dxfId="13" priority="283">
      <formula>"'=Y(G$3&gt;=$E3 , G$3&lt;=$F3)"</formula>
    </cfRule>
  </conditionalFormatting>
  <conditionalFormatting sqref="D18:K18">
    <cfRule type="expression" dxfId="12" priority="202">
      <formula>"'=Y(G$3&gt;=$E3 , G$3&lt;=$F3)"</formula>
    </cfRule>
  </conditionalFormatting>
  <conditionalFormatting sqref="D28:K28 D30:K30">
    <cfRule type="expression" dxfId="11" priority="114">
      <formula>"'=Y(G$3&gt;=$E3 , G$3&lt;=$F3)"</formula>
    </cfRule>
  </conditionalFormatting>
  <conditionalFormatting sqref="D32:K32">
    <cfRule type="expression" dxfId="10" priority="10">
      <formula>"'=Y(G$3&gt;=$E3 , G$3&lt;=$F3)"</formula>
    </cfRule>
  </conditionalFormatting>
  <conditionalFormatting sqref="L9 L15:L17 L21:L27 L29:L33 L19">
    <cfRule type="cellIs" dxfId="9" priority="800" operator="notEqual">
      <formula>$C8</formula>
    </cfRule>
  </conditionalFormatting>
  <conditionalFormatting sqref="L13">
    <cfRule type="cellIs" dxfId="8" priority="767" operator="notEqual">
      <formula>$C12</formula>
    </cfRule>
  </conditionalFormatting>
  <conditionalFormatting sqref="L34">
    <cfRule type="cellIs" dxfId="7" priority="762" operator="equal">
      <formula>$C$34</formula>
    </cfRule>
    <cfRule type="cellIs" dxfId="6" priority="763" operator="notEqual">
      <formula>$C34</formula>
    </cfRule>
  </conditionalFormatting>
  <conditionalFormatting sqref="D10:K11">
    <cfRule type="cellIs" dxfId="5" priority="3" operator="equal">
      <formula>0</formula>
    </cfRule>
  </conditionalFormatting>
  <conditionalFormatting sqref="D10:K10">
    <cfRule type="expression" dxfId="4" priority="1">
      <formula>"'=Y(G$3&gt;=$E3 , G$3&lt;=$F3)"</formula>
    </cfRule>
  </conditionalFormatting>
  <conditionalFormatting sqref="L11">
    <cfRule type="cellIs" dxfId="3" priority="2" operator="notEqual">
      <formula>$C10</formula>
    </cfRule>
  </conditionalFormatting>
  <conditionalFormatting sqref="L20">
    <cfRule type="cellIs" dxfId="2" priority="803" operator="notEqual">
      <formula>$C17</formula>
    </cfRule>
  </conditionalFormatting>
  <conditionalFormatting sqref="L18">
    <cfRule type="cellIs" dxfId="1" priority="807" operator="notEqual">
      <formula>$C27</formula>
    </cfRule>
  </conditionalFormatting>
  <conditionalFormatting sqref="L28">
    <cfRule type="cellIs" dxfId="0" priority="808" operator="notEqual">
      <formula>$C19</formula>
    </cfRule>
  </conditionalFormatting>
  <printOptions horizontalCentered="1" verticalCentered="1"/>
  <pageMargins left="0.25" right="0.25" top="0.75" bottom="0.75" header="0.3" footer="0.3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C4:Z39"/>
  <sheetViews>
    <sheetView showGridLines="0" topLeftCell="A7" zoomScale="55" zoomScaleNormal="55" workbookViewId="0">
      <selection activeCell="X31" sqref="X31"/>
    </sheetView>
  </sheetViews>
  <sheetFormatPr baseColWidth="10" defaultColWidth="11.453125" defaultRowHeight="14.5" x14ac:dyDescent="0.35"/>
  <cols>
    <col min="2" max="2" width="16.7265625" customWidth="1"/>
    <col min="3" max="3" width="6.1796875" bestFit="1" customWidth="1"/>
    <col min="4" max="4" width="9" customWidth="1"/>
  </cols>
  <sheetData>
    <row r="4" spans="3:17" x14ac:dyDescent="0.35">
      <c r="C4" s="2" t="e">
        <f>'PLAN DE TRABAJOS REFERENCIAL'!#REF!</f>
        <v>#REF!</v>
      </c>
      <c r="D4" s="2" t="e">
        <f>'PLAN DE TRABAJOS REFERENCIAL'!#REF!</f>
        <v>#REF!</v>
      </c>
      <c r="E4" s="2" t="e">
        <f>'PLAN DE TRABAJOS REFERENCIAL'!#REF!</f>
        <v>#REF!</v>
      </c>
      <c r="O4" s="1"/>
      <c r="P4" s="2"/>
      <c r="Q4" s="2"/>
    </row>
    <row r="5" spans="3:17" x14ac:dyDescent="0.35">
      <c r="C5" s="2" t="e">
        <f>'PLAN DE TRABAJOS REFERENCIAL'!#REF!</f>
        <v>#REF!</v>
      </c>
      <c r="D5" s="2" t="e">
        <f>'PLAN DE TRABAJOS REFERENCIAL'!#REF!</f>
        <v>#REF!</v>
      </c>
      <c r="E5" s="2" t="e">
        <f>'PLAN DE TRABAJOS REFERENCIAL'!#REF!</f>
        <v>#REF!</v>
      </c>
      <c r="O5" s="1"/>
      <c r="P5" s="2"/>
      <c r="Q5" s="2"/>
    </row>
    <row r="6" spans="3:17" x14ac:dyDescent="0.35">
      <c r="C6" s="2" t="e">
        <f>'PLAN DE TRABAJOS REFERENCIAL'!#REF!</f>
        <v>#REF!</v>
      </c>
      <c r="D6" s="2" t="e">
        <f>'PLAN DE TRABAJOS REFERENCIAL'!#REF!</f>
        <v>#REF!</v>
      </c>
      <c r="E6" s="2" t="e">
        <f>'PLAN DE TRABAJOS REFERENCIAL'!#REF!</f>
        <v>#REF!</v>
      </c>
      <c r="O6" s="1"/>
      <c r="P6" s="2"/>
      <c r="Q6" s="2"/>
    </row>
    <row r="7" spans="3:17" x14ac:dyDescent="0.35">
      <c r="C7" s="2" t="e">
        <f>'PLAN DE TRABAJOS REFERENCIAL'!#REF!</f>
        <v>#REF!</v>
      </c>
      <c r="D7" s="2" t="e">
        <f>'PLAN DE TRABAJOS REFERENCIAL'!#REF!</f>
        <v>#REF!</v>
      </c>
      <c r="E7" s="2" t="e">
        <f>'PLAN DE TRABAJOS REFERENCIAL'!#REF!</f>
        <v>#REF!</v>
      </c>
      <c r="O7" s="1"/>
      <c r="P7" s="2"/>
      <c r="Q7" s="2"/>
    </row>
    <row r="8" spans="3:17" x14ac:dyDescent="0.35">
      <c r="C8" s="2" t="e">
        <f>'PLAN DE TRABAJOS REFERENCIAL'!#REF!</f>
        <v>#REF!</v>
      </c>
      <c r="D8" s="2" t="e">
        <f>'PLAN DE TRABAJOS REFERENCIAL'!#REF!</f>
        <v>#REF!</v>
      </c>
      <c r="E8" s="2" t="e">
        <f>'PLAN DE TRABAJOS REFERENCIAL'!#REF!</f>
        <v>#REF!</v>
      </c>
      <c r="O8" s="1"/>
      <c r="P8" s="2"/>
      <c r="Q8" s="2"/>
    </row>
    <row r="9" spans="3:17" x14ac:dyDescent="0.35">
      <c r="C9" s="2" t="e">
        <f>'PLAN DE TRABAJOS REFERENCIAL'!#REF!</f>
        <v>#REF!</v>
      </c>
      <c r="D9" s="2" t="e">
        <f>'PLAN DE TRABAJOS REFERENCIAL'!#REF!</f>
        <v>#REF!</v>
      </c>
      <c r="E9" s="2" t="e">
        <f>'PLAN DE TRABAJOS REFERENCIAL'!#REF!</f>
        <v>#REF!</v>
      </c>
      <c r="O9" s="1"/>
      <c r="P9" s="2"/>
      <c r="Q9" s="2"/>
    </row>
    <row r="31" spans="3:26" x14ac:dyDescent="0.3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9" spans="6:7" x14ac:dyDescent="0.35">
      <c r="F39" s="2"/>
      <c r="G39" s="2"/>
    </row>
  </sheetData>
  <pageMargins left="0.25" right="0.25" top="0.75" bottom="0.75" header="0.3" footer="0.3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60"/>
  <sheetViews>
    <sheetView showGridLines="0" topLeftCell="A34" zoomScale="70" zoomScaleNormal="70" workbookViewId="0">
      <selection activeCell="N43" sqref="N43"/>
    </sheetView>
  </sheetViews>
  <sheetFormatPr baseColWidth="10" defaultColWidth="11.453125" defaultRowHeight="14.5" x14ac:dyDescent="0.35"/>
  <cols>
    <col min="1" max="1" width="28.26953125" customWidth="1"/>
    <col min="17" max="17" width="14.26953125" bestFit="1" customWidth="1"/>
  </cols>
  <sheetData>
    <row r="1" spans="1:17" ht="15" thickBot="1" x14ac:dyDescent="0.4"/>
    <row r="2" spans="1:17" ht="24" thickBot="1" x14ac:dyDescent="0.6">
      <c r="A2" s="134" t="s">
        <v>35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48"/>
      <c r="M2" s="48"/>
      <c r="N2" s="48"/>
      <c r="O2" s="51"/>
      <c r="P2" s="45"/>
      <c r="Q2" s="46"/>
    </row>
    <row r="3" spans="1:17" ht="15" thickBot="1" x14ac:dyDescent="0.4">
      <c r="A3" s="4" t="s">
        <v>36</v>
      </c>
      <c r="B3" s="5" t="s">
        <v>37</v>
      </c>
      <c r="C3" s="6"/>
      <c r="D3" s="6"/>
      <c r="E3" s="6"/>
      <c r="F3" s="6"/>
      <c r="G3" s="6"/>
      <c r="H3" s="6"/>
      <c r="I3" s="6"/>
      <c r="J3" s="7"/>
      <c r="K3" s="8" t="s">
        <v>38</v>
      </c>
      <c r="L3" s="49"/>
      <c r="M3" s="49"/>
      <c r="N3" s="49"/>
      <c r="O3" s="52"/>
      <c r="P3" s="47" t="s">
        <v>39</v>
      </c>
      <c r="Q3" s="9"/>
    </row>
    <row r="4" spans="1:17" ht="15" thickBot="1" x14ac:dyDescent="0.4">
      <c r="A4" s="10" t="e">
        <f>IF(+'PLAN DE TRABAJOS REFERENCIAL'!#REF!&lt;0,+'PLAN DE TRABAJOS REFERENCIAL'!#REF!*-1,IF(+'PLAN DE TRABAJOS REFERENCIAL'!#REF!&gt;0,+'PLAN DE TRABAJOS REFERENCIAL'!#REF!*1))</f>
        <v>#REF!</v>
      </c>
      <c r="B4" s="11"/>
      <c r="C4" s="12"/>
      <c r="D4" s="12"/>
      <c r="E4" s="12"/>
      <c r="F4" s="13"/>
      <c r="G4" s="13"/>
      <c r="H4" s="13"/>
      <c r="I4" s="13"/>
      <c r="J4" s="14"/>
      <c r="K4" s="15"/>
      <c r="L4" s="50"/>
      <c r="M4" s="50"/>
      <c r="N4" s="50"/>
      <c r="O4" s="53"/>
      <c r="P4" s="20">
        <v>1</v>
      </c>
      <c r="Q4" s="16" t="s">
        <v>40</v>
      </c>
    </row>
    <row r="5" spans="1:17" x14ac:dyDescent="0.35">
      <c r="A5" s="16" t="s">
        <v>41</v>
      </c>
      <c r="B5" s="17" t="e">
        <f>INT(A4/1000000000)</f>
        <v>#REF!</v>
      </c>
      <c r="C5" s="18" t="e">
        <f>INT(B5/100)*100</f>
        <v>#REF!</v>
      </c>
      <c r="D5" s="18" t="e">
        <f>IF((B5-C5)&lt;20,B5-C5,INT((B5-C5)/10)*10)</f>
        <v>#REF!</v>
      </c>
      <c r="E5" s="18" t="e">
        <f>+B5-C5-D5</f>
        <v>#REF!</v>
      </c>
      <c r="F5" s="19" t="e">
        <f>IF(C5=0,"",IF(AND(C5=100,D5=0),"CIEN ",VLOOKUP(C5,$P$4:$Q$39,2)))</f>
        <v>#REF!</v>
      </c>
      <c r="G5" s="19" t="e">
        <f>IF(D5=0,"",IF(D5=1,"UN ",VLOOKUP(D5,$P$4:$Q$39,2)))</f>
        <v>#REF!</v>
      </c>
      <c r="H5" s="19" t="e">
        <f>IF(E5=0,"","y ")</f>
        <v>#REF!</v>
      </c>
      <c r="I5" s="19" t="e">
        <f>IF(E5=0,"",IF(E5=1,"UN ",VLOOKUP(E5,$P$4:$Q$39,2)))</f>
        <v>#REF!</v>
      </c>
      <c r="J5" s="20" t="e">
        <f>IF(B5=0,"",IF(B5=1,"MIL","MIL "))</f>
        <v>#REF!</v>
      </c>
      <c r="K5" s="21" t="e">
        <f>+A4-B5*1000000000</f>
        <v>#REF!</v>
      </c>
      <c r="L5" s="41"/>
      <c r="M5" s="41"/>
      <c r="N5" s="41"/>
      <c r="O5" s="44"/>
      <c r="P5" s="27">
        <f t="shared" ref="P5:P22" si="0">+P4+1</f>
        <v>2</v>
      </c>
      <c r="Q5" s="23" t="s">
        <v>42</v>
      </c>
    </row>
    <row r="6" spans="1:17" x14ac:dyDescent="0.35">
      <c r="A6" s="23" t="s">
        <v>43</v>
      </c>
      <c r="B6" s="24" t="e">
        <f>INT(K5/1000000)</f>
        <v>#REF!</v>
      </c>
      <c r="C6" s="25" t="e">
        <f>INT(B6/100)*100</f>
        <v>#REF!</v>
      </c>
      <c r="D6" s="25" t="e">
        <f>IF((B6-C6)&lt;20,B6-C6,INT((B6-C6)/10)*10)</f>
        <v>#REF!</v>
      </c>
      <c r="E6" s="25" t="e">
        <f>+B6-C6-D6</f>
        <v>#REF!</v>
      </c>
      <c r="F6" s="26" t="e">
        <f>IF(C6=0,"",IF(AND(C6=100,D6=0),"CIEN ",VLOOKUP(C6,$P$4:$Q$39,2)))</f>
        <v>#REF!</v>
      </c>
      <c r="G6" s="26" t="e">
        <f>IF(D6=0,"",IF(D6=1,"UN ",VLOOKUP(D6,$P$4:$Q$39,2)))</f>
        <v>#REF!</v>
      </c>
      <c r="H6" s="26" t="e">
        <f>IF(E6=0,"","y ")</f>
        <v>#REF!</v>
      </c>
      <c r="I6" s="26" t="e">
        <f>IF(E6=0,"",IF(E6=1,"UN ",VLOOKUP(E6,$P$4:$Q$39,2)))</f>
        <v>#REF!</v>
      </c>
      <c r="J6" s="27" t="e">
        <f>IF(B6=0,"",IF(B6=1,"MILLÓN ","MILLONES "))</f>
        <v>#REF!</v>
      </c>
      <c r="K6" s="28" t="e">
        <f>+K5-B6*1000000</f>
        <v>#REF!</v>
      </c>
      <c r="L6" s="41"/>
      <c r="M6" s="41"/>
      <c r="N6" s="41"/>
      <c r="O6" s="44"/>
      <c r="P6" s="27">
        <f t="shared" si="0"/>
        <v>3</v>
      </c>
      <c r="Q6" s="23" t="s">
        <v>44</v>
      </c>
    </row>
    <row r="7" spans="1:17" x14ac:dyDescent="0.35">
      <c r="A7" s="23" t="s">
        <v>45</v>
      </c>
      <c r="B7" s="24" t="e">
        <f>INT(K6/1000)</f>
        <v>#REF!</v>
      </c>
      <c r="C7" s="25" t="e">
        <f>INT(B7/100)*100</f>
        <v>#REF!</v>
      </c>
      <c r="D7" s="25" t="e">
        <f>IF((B7-C7)&lt;20,B7-C7,INT((B7-C7)/10)*10)</f>
        <v>#REF!</v>
      </c>
      <c r="E7" s="25" t="e">
        <f>+B7-C7-D7</f>
        <v>#REF!</v>
      </c>
      <c r="F7" s="26" t="e">
        <f>IF(C7=0,"",IF(AND(C7=100,D7=0),"CIEN ",VLOOKUP(C7,$P$4:$Q$39,2)))</f>
        <v>#REF!</v>
      </c>
      <c r="G7" s="26" t="e">
        <f>IF(D7=0,"",IF(D7=1,"UN ",VLOOKUP(D7,$P$4:$Q$39,2)))</f>
        <v>#REF!</v>
      </c>
      <c r="H7" s="26" t="e">
        <f>IF(E7=0,"","Y ")</f>
        <v>#REF!</v>
      </c>
      <c r="I7" s="26" t="e">
        <f>IF(E7=0,"",IF(E7=1,"UN ",VLOOKUP(E7,$P$4:$Q$39,2)))</f>
        <v>#REF!</v>
      </c>
      <c r="J7" s="27" t="e">
        <f>IF(B7=0,"",IF(B7=1,"MIL ","MIL "))</f>
        <v>#REF!</v>
      </c>
      <c r="K7" s="28" t="e">
        <f>+K6-B7*1000</f>
        <v>#REF!</v>
      </c>
      <c r="L7" s="41"/>
      <c r="M7" s="41"/>
      <c r="N7" s="41"/>
      <c r="O7" s="44"/>
      <c r="P7" s="27">
        <f t="shared" si="0"/>
        <v>4</v>
      </c>
      <c r="Q7" s="23" t="s">
        <v>46</v>
      </c>
    </row>
    <row r="8" spans="1:17" x14ac:dyDescent="0.35">
      <c r="A8" s="23" t="s">
        <v>47</v>
      </c>
      <c r="B8" s="24" t="e">
        <f>INT(K7)</f>
        <v>#REF!</v>
      </c>
      <c r="C8" s="25" t="e">
        <f>INT(B8/100)*100</f>
        <v>#REF!</v>
      </c>
      <c r="D8" s="25" t="e">
        <f>IF((B8-C8)&lt;20,B8-C8,INT((B8-C8)/10)*10)</f>
        <v>#REF!</v>
      </c>
      <c r="E8" s="25" t="e">
        <f>+B8-C8-D8</f>
        <v>#REF!</v>
      </c>
      <c r="F8" s="26" t="e">
        <f>IF(C8=0,"",IF(AND(C8=100,D8=0),"CIEN ",VLOOKUP(C8,$P$4:$Q$39,2)))</f>
        <v>#REF!</v>
      </c>
      <c r="G8" s="26" t="e">
        <f>IF(D8=0,"",IF(B8=1,"UNO ",VLOOKUP(D8,$P$4:$Q$39,2)))</f>
        <v>#REF!</v>
      </c>
      <c r="H8" s="26" t="e">
        <f>IF(E8=0,"","Y ")</f>
        <v>#REF!</v>
      </c>
      <c r="I8" s="26" t="e">
        <f>IF(E8=0,"",IF(E8=1,"UNO ",VLOOKUP(E8,$P$4:$Q$39,2)))</f>
        <v>#REF!</v>
      </c>
      <c r="J8" s="27" t="e">
        <f>IF(A4=0,"CERO ","")</f>
        <v>#REF!</v>
      </c>
      <c r="K8" s="28" t="e">
        <f>+K7-B8</f>
        <v>#REF!</v>
      </c>
      <c r="L8" s="41"/>
      <c r="M8" s="41"/>
      <c r="N8" s="41"/>
      <c r="O8" s="44"/>
      <c r="P8" s="27">
        <f t="shared" si="0"/>
        <v>5</v>
      </c>
      <c r="Q8" s="23" t="s">
        <v>48</v>
      </c>
    </row>
    <row r="9" spans="1:17" ht="15" thickBot="1" x14ac:dyDescent="0.4">
      <c r="A9" s="29" t="s">
        <v>49</v>
      </c>
      <c r="B9" s="30" t="e">
        <f>ROUND(K8*100,0)</f>
        <v>#REF!</v>
      </c>
      <c r="C9" s="31"/>
      <c r="D9" s="31"/>
      <c r="E9" s="31"/>
      <c r="F9" s="32" t="e">
        <f>IF(B9=0,"","CON ")</f>
        <v>#REF!</v>
      </c>
      <c r="G9" s="33" t="e">
        <f>IF(B9=0,"",CONCATENATE(B9," CENTAVOS"))</f>
        <v>#REF!</v>
      </c>
      <c r="H9" s="32"/>
      <c r="I9" s="32"/>
      <c r="J9" s="34"/>
      <c r="K9" s="35"/>
      <c r="L9" s="41"/>
      <c r="M9" s="41"/>
      <c r="N9" s="41"/>
      <c r="O9" s="44"/>
      <c r="P9" s="27">
        <f t="shared" si="0"/>
        <v>6</v>
      </c>
      <c r="Q9" s="23" t="s">
        <v>50</v>
      </c>
    </row>
    <row r="10" spans="1:17" ht="15" thickBot="1" x14ac:dyDescent="0.4">
      <c r="A10" s="36" t="e">
        <f>CONCATENATE(F5,G5,H5,I5,J5,F6,G6,H6,I6,J6,F7,G7,H7,I7,J7,F8,G8,H8,I8,J8,F9,G9)</f>
        <v>#REF!</v>
      </c>
      <c r="B10" s="37"/>
      <c r="C10" s="37"/>
      <c r="D10" s="37"/>
      <c r="E10" s="37"/>
      <c r="F10" s="38"/>
      <c r="G10" s="38"/>
      <c r="H10" s="38"/>
      <c r="I10" s="38"/>
      <c r="J10" s="38"/>
      <c r="K10" s="39"/>
      <c r="L10" s="41"/>
      <c r="M10" s="41"/>
      <c r="N10" s="41"/>
      <c r="O10" s="44"/>
      <c r="P10" s="27">
        <f t="shared" si="0"/>
        <v>7</v>
      </c>
      <c r="Q10" s="23" t="s">
        <v>51</v>
      </c>
    </row>
    <row r="11" spans="1:17" ht="15" thickBot="1" x14ac:dyDescent="0.4">
      <c r="A11" s="40"/>
      <c r="B11" s="40"/>
      <c r="C11" s="40"/>
      <c r="D11" s="40"/>
      <c r="E11" s="40"/>
      <c r="F11" s="26"/>
      <c r="G11" s="26"/>
      <c r="H11" s="26"/>
      <c r="I11" s="26"/>
      <c r="J11" s="26"/>
      <c r="K11" s="41"/>
      <c r="L11" s="41"/>
      <c r="M11" s="41"/>
      <c r="N11" s="41"/>
      <c r="O11" s="41"/>
      <c r="P11" s="22">
        <f t="shared" si="0"/>
        <v>8</v>
      </c>
      <c r="Q11" s="23" t="s">
        <v>52</v>
      </c>
    </row>
    <row r="12" spans="1:17" ht="24" thickBot="1" x14ac:dyDescent="0.6">
      <c r="A12" s="134" t="s">
        <v>11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6"/>
      <c r="L12" s="41"/>
      <c r="M12" s="41"/>
      <c r="N12" s="41"/>
      <c r="O12" s="41"/>
      <c r="P12" s="22">
        <f t="shared" si="0"/>
        <v>9</v>
      </c>
      <c r="Q12" s="23" t="s">
        <v>53</v>
      </c>
    </row>
    <row r="13" spans="1:17" x14ac:dyDescent="0.35">
      <c r="A13" s="4" t="s">
        <v>36</v>
      </c>
      <c r="B13" s="5" t="s">
        <v>37</v>
      </c>
      <c r="C13" s="6"/>
      <c r="D13" s="6"/>
      <c r="E13" s="6"/>
      <c r="F13" s="6"/>
      <c r="G13" s="6"/>
      <c r="H13" s="6"/>
      <c r="I13" s="6"/>
      <c r="J13" s="7"/>
      <c r="K13" s="8" t="s">
        <v>38</v>
      </c>
      <c r="L13" s="41"/>
      <c r="M13" s="41"/>
      <c r="N13" s="41"/>
      <c r="O13" s="41"/>
      <c r="P13" s="22">
        <f t="shared" si="0"/>
        <v>10</v>
      </c>
      <c r="Q13" s="23" t="s">
        <v>54</v>
      </c>
    </row>
    <row r="14" spans="1:17" ht="15" thickBot="1" x14ac:dyDescent="0.4">
      <c r="A14" s="10" t="e">
        <f>IF(+'PLAN DE TRABAJOS REFERENCIAL'!#REF!&lt;0,+'PLAN DE TRABAJOS REFERENCIAL'!#REF!*-1,IF(+'PLAN DE TRABAJOS REFERENCIAL'!#REF!&gt;0,+'PLAN DE TRABAJOS REFERENCIAL'!#REF!*1))</f>
        <v>#REF!</v>
      </c>
      <c r="B14" s="11"/>
      <c r="C14" s="12"/>
      <c r="D14" s="12"/>
      <c r="E14" s="12"/>
      <c r="F14" s="13"/>
      <c r="G14" s="13"/>
      <c r="H14" s="13"/>
      <c r="I14" s="13"/>
      <c r="J14" s="14"/>
      <c r="K14" s="15"/>
      <c r="L14" s="41"/>
      <c r="M14" s="41"/>
      <c r="N14" s="41"/>
      <c r="O14" s="41"/>
      <c r="P14" s="22">
        <f t="shared" si="0"/>
        <v>11</v>
      </c>
      <c r="Q14" s="23" t="s">
        <v>55</v>
      </c>
    </row>
    <row r="15" spans="1:17" x14ac:dyDescent="0.35">
      <c r="A15" s="16" t="s">
        <v>41</v>
      </c>
      <c r="B15" s="17" t="e">
        <f>INT(A14/1000000000)</f>
        <v>#REF!</v>
      </c>
      <c r="C15" s="18" t="e">
        <f>INT(B15/100)*100</f>
        <v>#REF!</v>
      </c>
      <c r="D15" s="18" t="e">
        <f>IF((B15-C15)&lt;20,B15-C15,INT((B15-C15)/10)*10)</f>
        <v>#REF!</v>
      </c>
      <c r="E15" s="18" t="e">
        <f>+B15-C15-D15</f>
        <v>#REF!</v>
      </c>
      <c r="F15" s="19" t="e">
        <f>IF(C15=0,"",IF(AND(C15=100,D15=0),"CIEN ",VLOOKUP(C15,$P$4:$Q$39,2)))</f>
        <v>#REF!</v>
      </c>
      <c r="G15" s="19" t="e">
        <f>IF(D15=0,"",IF(D15=1,"UN ",VLOOKUP(D15,$P$4:$Q$39,2)))</f>
        <v>#REF!</v>
      </c>
      <c r="H15" s="19" t="e">
        <f>IF(E15=0,"","y ")</f>
        <v>#REF!</v>
      </c>
      <c r="I15" s="19" t="e">
        <f>IF(E15=0,"",IF(E15=1,"UN ",VLOOKUP(E15,$P$4:$Q$39,2)))</f>
        <v>#REF!</v>
      </c>
      <c r="J15" s="20" t="e">
        <f>IF(B15=0,"",IF(B15=1,"MIL","MIL "))</f>
        <v>#REF!</v>
      </c>
      <c r="K15" s="21" t="e">
        <f>+A14-B15*1000000000</f>
        <v>#REF!</v>
      </c>
      <c r="L15" s="41"/>
      <c r="M15" s="41"/>
      <c r="N15" s="41"/>
      <c r="O15" s="41"/>
      <c r="P15" s="22">
        <f t="shared" si="0"/>
        <v>12</v>
      </c>
      <c r="Q15" s="23" t="s">
        <v>56</v>
      </c>
    </row>
    <row r="16" spans="1:17" x14ac:dyDescent="0.35">
      <c r="A16" s="23" t="s">
        <v>43</v>
      </c>
      <c r="B16" s="24" t="e">
        <f>INT(K15/1000000)</f>
        <v>#REF!</v>
      </c>
      <c r="C16" s="25" t="e">
        <f>INT(B16/100)*100</f>
        <v>#REF!</v>
      </c>
      <c r="D16" s="25" t="e">
        <f>IF((B16-C16)&lt;20,B16-C16,INT((B16-C16)/10)*10)</f>
        <v>#REF!</v>
      </c>
      <c r="E16" s="25" t="e">
        <f>+B16-C16-D16</f>
        <v>#REF!</v>
      </c>
      <c r="F16" s="26" t="e">
        <f>IF(C16=0,"",IF(AND(C16=100,D16=0),"CIEN ",VLOOKUP(C16,$P$4:$Q$39,2)))</f>
        <v>#REF!</v>
      </c>
      <c r="G16" s="26" t="e">
        <f>IF(D16=0,"",IF(D16=1,"UN ",VLOOKUP(D16,$P$4:$Q$39,2)))</f>
        <v>#REF!</v>
      </c>
      <c r="H16" s="26" t="e">
        <f>IF(E16=0,"","y ")</f>
        <v>#REF!</v>
      </c>
      <c r="I16" s="26" t="e">
        <f>IF(E16=0,"",IF(E16=1,"UN ",VLOOKUP(E16,$P$4:$Q$39,2)))</f>
        <v>#REF!</v>
      </c>
      <c r="J16" s="27" t="e">
        <f>IF(B16=0,"",IF(B16=1,"MILLÓN ","MILLONES "))</f>
        <v>#REF!</v>
      </c>
      <c r="K16" s="28" t="e">
        <f>+K15-B16*1000000</f>
        <v>#REF!</v>
      </c>
      <c r="L16" s="41"/>
      <c r="M16" s="41"/>
      <c r="N16" s="41"/>
      <c r="O16" s="41"/>
      <c r="P16" s="22">
        <f t="shared" si="0"/>
        <v>13</v>
      </c>
      <c r="Q16" s="23" t="s">
        <v>57</v>
      </c>
    </row>
    <row r="17" spans="1:17" x14ac:dyDescent="0.35">
      <c r="A17" s="23" t="s">
        <v>45</v>
      </c>
      <c r="B17" s="24" t="e">
        <f>INT(K16/1000)</f>
        <v>#REF!</v>
      </c>
      <c r="C17" s="25" t="e">
        <f>INT(B17/100)*100</f>
        <v>#REF!</v>
      </c>
      <c r="D17" s="25" t="e">
        <f>IF((B17-C17)&lt;20,B17-C17,INT((B17-C17)/10)*10)</f>
        <v>#REF!</v>
      </c>
      <c r="E17" s="25" t="e">
        <f>+B17-C17-D17</f>
        <v>#REF!</v>
      </c>
      <c r="F17" s="26" t="e">
        <f>IF(C17=0,"",IF(AND(C17=100,D17=0),"CIEN ",VLOOKUP(C17,$P$4:$Q$39,2)))</f>
        <v>#REF!</v>
      </c>
      <c r="G17" s="26" t="e">
        <f>IF(D17=0,"",IF(D17=1,"UN ",VLOOKUP(D17,$P$4:$Q$39,2)))</f>
        <v>#REF!</v>
      </c>
      <c r="H17" s="26" t="e">
        <f>IF(E17=0,"","Y ")</f>
        <v>#REF!</v>
      </c>
      <c r="I17" s="26" t="e">
        <f>IF(E17=0,"",IF(E17=1,"UN ",VLOOKUP(E17,$P$4:$Q$39,2)))</f>
        <v>#REF!</v>
      </c>
      <c r="J17" s="27" t="e">
        <f>IF(B17=0,"",IF(B17=1,"MIL ","MIL "))</f>
        <v>#REF!</v>
      </c>
      <c r="K17" s="28" t="e">
        <f>+K16-B17*1000</f>
        <v>#REF!</v>
      </c>
      <c r="L17" s="41"/>
      <c r="M17" s="41"/>
      <c r="N17" s="41"/>
      <c r="O17" s="41"/>
      <c r="P17" s="22">
        <f t="shared" si="0"/>
        <v>14</v>
      </c>
      <c r="Q17" s="23" t="s">
        <v>58</v>
      </c>
    </row>
    <row r="18" spans="1:17" x14ac:dyDescent="0.35">
      <c r="A18" s="23" t="s">
        <v>47</v>
      </c>
      <c r="B18" s="24" t="e">
        <f>INT(K17)</f>
        <v>#REF!</v>
      </c>
      <c r="C18" s="25" t="e">
        <f>INT(B18/100)*100</f>
        <v>#REF!</v>
      </c>
      <c r="D18" s="25" t="e">
        <f>IF((B18-C18)&lt;20,B18-C18,INT((B18-C18)/10)*10)</f>
        <v>#REF!</v>
      </c>
      <c r="E18" s="25" t="e">
        <f>+B18-C18-D18</f>
        <v>#REF!</v>
      </c>
      <c r="F18" s="26" t="e">
        <f>IF(C18=0,"",IF(AND(C18=100,D18=0),"CIEN ",VLOOKUP(C18,$P$4:$Q$39,2)))</f>
        <v>#REF!</v>
      </c>
      <c r="G18" s="26" t="e">
        <f>IF(D18=0,"",IF(B18=1,"UNO ",VLOOKUP(D18,$P$4:$Q$39,2)))</f>
        <v>#REF!</v>
      </c>
      <c r="H18" s="26" t="e">
        <f>IF(E18=0,"","Y ")</f>
        <v>#REF!</v>
      </c>
      <c r="I18" s="26" t="e">
        <f>IF(E18=0,"",IF(E18=1,"UNO ",VLOOKUP(E18,$P$4:$Q$39,2)))</f>
        <v>#REF!</v>
      </c>
      <c r="J18" s="27" t="e">
        <f>IF(A14=0,"CERO ","")</f>
        <v>#REF!</v>
      </c>
      <c r="K18" s="28" t="e">
        <f>+K17-B18</f>
        <v>#REF!</v>
      </c>
      <c r="L18" s="41"/>
      <c r="M18" s="41"/>
      <c r="N18" s="41"/>
      <c r="O18" s="41"/>
      <c r="P18" s="22">
        <f t="shared" si="0"/>
        <v>15</v>
      </c>
      <c r="Q18" s="23" t="s">
        <v>59</v>
      </c>
    </row>
    <row r="19" spans="1:17" ht="15" thickBot="1" x14ac:dyDescent="0.4">
      <c r="A19" s="29" t="s">
        <v>49</v>
      </c>
      <c r="B19" s="30" t="e">
        <f>ROUND(K18*100,0)</f>
        <v>#REF!</v>
      </c>
      <c r="C19" s="31"/>
      <c r="D19" s="31"/>
      <c r="E19" s="31"/>
      <c r="F19" s="32" t="e">
        <f>IF(B19=0,"","CON ")</f>
        <v>#REF!</v>
      </c>
      <c r="G19" s="33" t="e">
        <f>IF(B19=0,"",CONCATENATE(B19," CENTAVOS"))</f>
        <v>#REF!</v>
      </c>
      <c r="H19" s="32"/>
      <c r="I19" s="32"/>
      <c r="J19" s="34"/>
      <c r="K19" s="35"/>
      <c r="L19" s="41"/>
      <c r="M19" s="41"/>
      <c r="N19" s="41"/>
      <c r="O19" s="41"/>
      <c r="P19" s="22">
        <f t="shared" si="0"/>
        <v>16</v>
      </c>
      <c r="Q19" s="23" t="s">
        <v>60</v>
      </c>
    </row>
    <row r="20" spans="1:17" ht="15" thickBot="1" x14ac:dyDescent="0.4">
      <c r="A20" s="36" t="e">
        <f>CONCATENATE(F15,G15,H15,I15,J15,F16,G16,H16,I16,J16,F17,G17,H17,I17,J17,F18,G18,H18,I18,J18,F19,G19)</f>
        <v>#REF!</v>
      </c>
      <c r="B20" s="37"/>
      <c r="C20" s="37"/>
      <c r="D20" s="37"/>
      <c r="E20" s="37"/>
      <c r="F20" s="38"/>
      <c r="G20" s="38"/>
      <c r="H20" s="38"/>
      <c r="I20" s="38"/>
      <c r="J20" s="38"/>
      <c r="K20" s="39"/>
      <c r="L20" s="41"/>
      <c r="M20" s="41"/>
      <c r="N20" s="41"/>
      <c r="O20" s="41"/>
      <c r="P20" s="22">
        <f t="shared" si="0"/>
        <v>17</v>
      </c>
      <c r="Q20" s="23" t="s">
        <v>61</v>
      </c>
    </row>
    <row r="21" spans="1:17" ht="15" thickBot="1" x14ac:dyDescent="0.4">
      <c r="A21" s="42"/>
      <c r="B21" s="42"/>
      <c r="C21" s="42"/>
      <c r="D21" s="42"/>
      <c r="E21" s="42"/>
      <c r="F21" s="26"/>
      <c r="G21" s="26"/>
      <c r="H21" s="26"/>
      <c r="I21" s="26"/>
      <c r="J21" s="26"/>
      <c r="K21" s="41"/>
      <c r="L21" s="41"/>
      <c r="M21" s="41"/>
      <c r="N21" s="41"/>
      <c r="O21" s="41"/>
      <c r="P21" s="22">
        <f t="shared" si="0"/>
        <v>18</v>
      </c>
      <c r="Q21" s="23" t="s">
        <v>62</v>
      </c>
    </row>
    <row r="22" spans="1:17" ht="24" thickBot="1" x14ac:dyDescent="0.6">
      <c r="A22" s="134" t="s">
        <v>63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6"/>
      <c r="L22" s="41"/>
      <c r="M22" s="41"/>
      <c r="N22" s="41"/>
      <c r="O22" s="41"/>
      <c r="P22" s="22">
        <f t="shared" si="0"/>
        <v>19</v>
      </c>
      <c r="Q22" s="23" t="s">
        <v>64</v>
      </c>
    </row>
    <row r="23" spans="1:17" x14ac:dyDescent="0.35">
      <c r="A23" s="4" t="s">
        <v>36</v>
      </c>
      <c r="B23" s="5" t="s">
        <v>37</v>
      </c>
      <c r="C23" s="6"/>
      <c r="D23" s="6"/>
      <c r="E23" s="6"/>
      <c r="F23" s="6"/>
      <c r="G23" s="6"/>
      <c r="H23" s="6"/>
      <c r="I23" s="6"/>
      <c r="J23" s="7"/>
      <c r="K23" s="8" t="s">
        <v>38</v>
      </c>
      <c r="L23" s="41"/>
      <c r="M23" s="41"/>
      <c r="N23" s="41"/>
      <c r="O23" s="41"/>
      <c r="P23" s="22">
        <f>+P13+10</f>
        <v>20</v>
      </c>
      <c r="Q23" s="23" t="s">
        <v>65</v>
      </c>
    </row>
    <row r="24" spans="1:17" ht="15" thickBot="1" x14ac:dyDescent="0.4">
      <c r="A24" s="10" t="e">
        <f>IF(+'PLAN DE TRABAJOS REFERENCIAL'!#REF!&lt;0,+'PLAN DE TRABAJOS REFERENCIAL'!#REF!*-1,IF(+'PLAN DE TRABAJOS REFERENCIAL'!#REF!&gt;0,+'PLAN DE TRABAJOS REFERENCIAL'!#REF!*1))</f>
        <v>#REF!</v>
      </c>
      <c r="B24" s="11"/>
      <c r="C24" s="12"/>
      <c r="D24" s="12"/>
      <c r="E24" s="12"/>
      <c r="F24" s="13"/>
      <c r="G24" s="13"/>
      <c r="H24" s="13"/>
      <c r="I24" s="13"/>
      <c r="J24" s="14"/>
      <c r="K24" s="15"/>
      <c r="L24" s="41"/>
      <c r="M24" s="41"/>
      <c r="N24" s="41"/>
      <c r="O24" s="41"/>
      <c r="P24" s="22">
        <f t="shared" ref="P24:P31" si="1">+P23+10</f>
        <v>30</v>
      </c>
      <c r="Q24" s="23" t="s">
        <v>66</v>
      </c>
    </row>
    <row r="25" spans="1:17" x14ac:dyDescent="0.35">
      <c r="A25" s="16" t="s">
        <v>41</v>
      </c>
      <c r="B25" s="17" t="e">
        <f>INT(A24/1000000000)</f>
        <v>#REF!</v>
      </c>
      <c r="C25" s="18" t="e">
        <f>INT(B25/100)*100</f>
        <v>#REF!</v>
      </c>
      <c r="D25" s="18" t="e">
        <f>IF((B25-C25)&lt;20,B25-C25,INT((B25-C25)/10)*10)</f>
        <v>#REF!</v>
      </c>
      <c r="E25" s="18" t="e">
        <f>+B25-C25-D25</f>
        <v>#REF!</v>
      </c>
      <c r="F25" s="19" t="e">
        <f>IF(C25=0,"",IF(AND(C25=100,D25=0),"CIEN ",VLOOKUP(C25,$P$4:$Q$39,2)))</f>
        <v>#REF!</v>
      </c>
      <c r="G25" s="19" t="e">
        <f>IF(D25=0,"",IF(D25=1,"UN ",VLOOKUP(D25,$P$4:$Q$39,2)))</f>
        <v>#REF!</v>
      </c>
      <c r="H25" s="19" t="e">
        <f>IF(E25=0,"","y ")</f>
        <v>#REF!</v>
      </c>
      <c r="I25" s="19" t="e">
        <f>IF(E25=0,"",IF(E25=1,"UN ",VLOOKUP(E25,$P$4:$Q$39,2)))</f>
        <v>#REF!</v>
      </c>
      <c r="J25" s="20" t="e">
        <f>IF(B25=0,"",IF(B25=1,"MIL","MIL "))</f>
        <v>#REF!</v>
      </c>
      <c r="K25" s="21" t="e">
        <f>+A24-B25*1000000000</f>
        <v>#REF!</v>
      </c>
      <c r="L25" s="41"/>
      <c r="M25" s="41"/>
      <c r="N25" s="41"/>
      <c r="O25" s="41"/>
      <c r="P25" s="22">
        <f t="shared" si="1"/>
        <v>40</v>
      </c>
      <c r="Q25" s="23" t="s">
        <v>67</v>
      </c>
    </row>
    <row r="26" spans="1:17" x14ac:dyDescent="0.35">
      <c r="A26" s="23" t="s">
        <v>43</v>
      </c>
      <c r="B26" s="24" t="e">
        <f>INT(K25/1000000)</f>
        <v>#REF!</v>
      </c>
      <c r="C26" s="25" t="e">
        <f>INT(B26/100)*100</f>
        <v>#REF!</v>
      </c>
      <c r="D26" s="25" t="e">
        <f>IF((B26-C26)&lt;20,B26-C26,INT((B26-C26)/10)*10)</f>
        <v>#REF!</v>
      </c>
      <c r="E26" s="25" t="e">
        <f>+B26-C26-D26</f>
        <v>#REF!</v>
      </c>
      <c r="F26" s="26" t="e">
        <f>IF(C26=0,"",IF(AND(C26=100,D26=0),"CIEN ",VLOOKUP(C26,$P$4:$Q$39,2)))</f>
        <v>#REF!</v>
      </c>
      <c r="G26" s="26" t="e">
        <f>IF(D26=0,"",IF(D26=1,"UN ",VLOOKUP(D26,$P$4:$Q$39,2)))</f>
        <v>#REF!</v>
      </c>
      <c r="H26" s="26" t="e">
        <f>IF(E26=0,"","y ")</f>
        <v>#REF!</v>
      </c>
      <c r="I26" s="26" t="e">
        <f>IF(E26=0,"",IF(E26=1,"UN ",VLOOKUP(E26,$P$4:$Q$39,2)))</f>
        <v>#REF!</v>
      </c>
      <c r="J26" s="27" t="e">
        <f>IF(B26=0,"",IF(B26=1,"MILLÓN ","MILLONES "))</f>
        <v>#REF!</v>
      </c>
      <c r="K26" s="28" t="e">
        <f>+K25-B26*1000000</f>
        <v>#REF!</v>
      </c>
      <c r="L26" s="41"/>
      <c r="M26" s="41"/>
      <c r="N26" s="41"/>
      <c r="O26" s="41"/>
      <c r="P26" s="22">
        <f t="shared" si="1"/>
        <v>50</v>
      </c>
      <c r="Q26" s="23" t="s">
        <v>68</v>
      </c>
    </row>
    <row r="27" spans="1:17" x14ac:dyDescent="0.35">
      <c r="A27" s="23" t="s">
        <v>45</v>
      </c>
      <c r="B27" s="24" t="e">
        <f>INT(K26/1000)</f>
        <v>#REF!</v>
      </c>
      <c r="C27" s="25" t="e">
        <f>INT(B27/100)*100</f>
        <v>#REF!</v>
      </c>
      <c r="D27" s="25" t="e">
        <f>IF((B27-C27)&lt;20,B27-C27,INT((B27-C27)/10)*10)</f>
        <v>#REF!</v>
      </c>
      <c r="E27" s="25" t="e">
        <f>+B27-C27-D27</f>
        <v>#REF!</v>
      </c>
      <c r="F27" s="26" t="e">
        <f>IF(C27=0,"",IF(AND(C27=100,D27=0),"CIEN ",VLOOKUP(C27,$P$4:$Q$39,2)))</f>
        <v>#REF!</v>
      </c>
      <c r="G27" s="26" t="e">
        <f>IF(D27=0,"",IF(D27=1,"UN ",VLOOKUP(D27,$P$4:$Q$39,2)))</f>
        <v>#REF!</v>
      </c>
      <c r="H27" s="26" t="e">
        <f>IF(E27=0,"","Y ")</f>
        <v>#REF!</v>
      </c>
      <c r="I27" s="26" t="e">
        <f>IF(E27=0,"",IF(E27=1,"UN ",VLOOKUP(E27,$P$4:$Q$39,2)))</f>
        <v>#REF!</v>
      </c>
      <c r="J27" s="27" t="e">
        <f>IF(B27=0,"",IF(B27=1,"MIL ","MIL "))</f>
        <v>#REF!</v>
      </c>
      <c r="K27" s="28" t="e">
        <f>+K26-B27*1000</f>
        <v>#REF!</v>
      </c>
      <c r="L27" s="41"/>
      <c r="M27" s="41"/>
      <c r="N27" s="41"/>
      <c r="O27" s="41"/>
      <c r="P27" s="22">
        <f t="shared" si="1"/>
        <v>60</v>
      </c>
      <c r="Q27" s="23" t="s">
        <v>69</v>
      </c>
    </row>
    <row r="28" spans="1:17" x14ac:dyDescent="0.35">
      <c r="A28" s="23" t="s">
        <v>47</v>
      </c>
      <c r="B28" s="24" t="e">
        <f>INT(K27)</f>
        <v>#REF!</v>
      </c>
      <c r="C28" s="25" t="e">
        <f>INT(B28/100)*100</f>
        <v>#REF!</v>
      </c>
      <c r="D28" s="25" t="e">
        <f>IF((B28-C28)&lt;20,B28-C28,INT((B28-C28)/10)*10)</f>
        <v>#REF!</v>
      </c>
      <c r="E28" s="25" t="e">
        <f>+B28-C28-D28</f>
        <v>#REF!</v>
      </c>
      <c r="F28" s="26" t="e">
        <f>IF(C28=0,"",IF(AND(C28=100,D28=0),"CIEN ",VLOOKUP(C28,$P$4:$Q$39,2)))</f>
        <v>#REF!</v>
      </c>
      <c r="G28" s="26" t="e">
        <f>IF(D28=0,"",IF(B28=1,"UNO ",VLOOKUP(D28,$P$4:$Q$39,2)))</f>
        <v>#REF!</v>
      </c>
      <c r="H28" s="26" t="e">
        <f>IF(E28=0,"","Y ")</f>
        <v>#REF!</v>
      </c>
      <c r="I28" s="26" t="e">
        <f>IF(E28=0,"",IF(E28=1,"UNO ",VLOOKUP(E28,$P$4:$Q$39,2)))</f>
        <v>#REF!</v>
      </c>
      <c r="J28" s="27" t="e">
        <f>IF(A24=0,"CERO ","")</f>
        <v>#REF!</v>
      </c>
      <c r="K28" s="28" t="e">
        <f>+K27-B28</f>
        <v>#REF!</v>
      </c>
      <c r="L28" s="41"/>
      <c r="M28" s="41"/>
      <c r="N28" s="41"/>
      <c r="O28" s="41"/>
      <c r="P28" s="22">
        <f t="shared" si="1"/>
        <v>70</v>
      </c>
      <c r="Q28" s="23" t="s">
        <v>70</v>
      </c>
    </row>
    <row r="29" spans="1:17" ht="15" thickBot="1" x14ac:dyDescent="0.4">
      <c r="A29" s="29" t="s">
        <v>49</v>
      </c>
      <c r="B29" s="30" t="e">
        <f>ROUND(K28*100,0)</f>
        <v>#REF!</v>
      </c>
      <c r="C29" s="31"/>
      <c r="D29" s="31"/>
      <c r="E29" s="31"/>
      <c r="F29" s="32" t="e">
        <f>IF(B29=0,"","CON ")</f>
        <v>#REF!</v>
      </c>
      <c r="G29" s="33" t="e">
        <f>IF(B29=0,"",CONCATENATE(B29," CENTAVOS"))</f>
        <v>#REF!</v>
      </c>
      <c r="H29" s="32"/>
      <c r="I29" s="32"/>
      <c r="J29" s="34"/>
      <c r="K29" s="35"/>
      <c r="L29" s="41"/>
      <c r="M29" s="41"/>
      <c r="N29" s="41"/>
      <c r="O29" s="41"/>
      <c r="P29" s="22">
        <f t="shared" si="1"/>
        <v>80</v>
      </c>
      <c r="Q29" s="23" t="s">
        <v>71</v>
      </c>
    </row>
    <row r="30" spans="1:17" ht="15" thickBot="1" x14ac:dyDescent="0.4">
      <c r="A30" s="36" t="e">
        <f>CONCATENATE(F25,G25,H25,I25,J25,F26,G26,H26,I26,J26,F27,G27,H27,I27,J27,F28,G28,H28,I28,J28,F29,G29)</f>
        <v>#REF!</v>
      </c>
      <c r="B30" s="37"/>
      <c r="C30" s="37"/>
      <c r="D30" s="37"/>
      <c r="E30" s="37"/>
      <c r="F30" s="38"/>
      <c r="G30" s="38"/>
      <c r="H30" s="38"/>
      <c r="I30" s="38"/>
      <c r="J30" s="38"/>
      <c r="K30" s="39"/>
      <c r="L30" s="41"/>
      <c r="M30" s="41"/>
      <c r="N30" s="41"/>
      <c r="O30" s="41"/>
      <c r="P30" s="22">
        <f t="shared" si="1"/>
        <v>90</v>
      </c>
      <c r="Q30" s="23" t="s">
        <v>72</v>
      </c>
    </row>
    <row r="31" spans="1:17" ht="15" thickBot="1" x14ac:dyDescent="0.4">
      <c r="A31" s="42"/>
      <c r="B31" s="42"/>
      <c r="C31" s="42"/>
      <c r="D31" s="42"/>
      <c r="E31" s="42"/>
      <c r="F31" s="26"/>
      <c r="G31" s="26"/>
      <c r="H31" s="26"/>
      <c r="I31" s="26"/>
      <c r="J31" s="26"/>
      <c r="K31" s="41"/>
      <c r="L31" s="41"/>
      <c r="M31" s="41"/>
      <c r="N31" s="41"/>
      <c r="O31" s="41"/>
      <c r="P31" s="22">
        <f t="shared" si="1"/>
        <v>100</v>
      </c>
      <c r="Q31" s="23" t="s">
        <v>73</v>
      </c>
    </row>
    <row r="32" spans="1:17" ht="24" thickBot="1" x14ac:dyDescent="0.6">
      <c r="A32" s="134" t="s">
        <v>74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6"/>
      <c r="L32" s="41"/>
      <c r="M32" s="41"/>
      <c r="N32" s="41"/>
      <c r="O32" s="41"/>
      <c r="P32" s="22">
        <f t="shared" ref="P32:P39" si="2">+P31+100</f>
        <v>200</v>
      </c>
      <c r="Q32" s="23" t="s">
        <v>75</v>
      </c>
    </row>
    <row r="33" spans="1:17" x14ac:dyDescent="0.35">
      <c r="A33" s="4" t="s">
        <v>36</v>
      </c>
      <c r="B33" s="5" t="s">
        <v>37</v>
      </c>
      <c r="C33" s="6"/>
      <c r="D33" s="6"/>
      <c r="E33" s="6"/>
      <c r="F33" s="6"/>
      <c r="G33" s="6"/>
      <c r="H33" s="6"/>
      <c r="I33" s="6"/>
      <c r="J33" s="7"/>
      <c r="K33" s="8" t="s">
        <v>38</v>
      </c>
      <c r="L33" s="41"/>
      <c r="M33" s="41"/>
      <c r="N33" s="41"/>
      <c r="O33" s="41"/>
      <c r="P33" s="22">
        <f t="shared" si="2"/>
        <v>300</v>
      </c>
      <c r="Q33" s="23" t="s">
        <v>76</v>
      </c>
    </row>
    <row r="34" spans="1:17" ht="15" thickBot="1" x14ac:dyDescent="0.4">
      <c r="A34" s="10" t="e">
        <f>IF(+'PLAN DE TRABAJOS REFERENCIAL'!#REF!&lt;0,+'PLAN DE TRABAJOS REFERENCIAL'!#REF!*-1,IF(+'PLAN DE TRABAJOS REFERENCIAL'!#REF!&gt;0,+'PLAN DE TRABAJOS REFERENCIAL'!#REF!*1))</f>
        <v>#REF!</v>
      </c>
      <c r="B34" s="11"/>
      <c r="C34" s="12"/>
      <c r="D34" s="12"/>
      <c r="E34" s="12"/>
      <c r="F34" s="13"/>
      <c r="G34" s="13"/>
      <c r="H34" s="13"/>
      <c r="I34" s="13"/>
      <c r="J34" s="14"/>
      <c r="K34" s="15"/>
      <c r="L34" s="41"/>
      <c r="M34" s="41"/>
      <c r="N34" s="41"/>
      <c r="O34" s="41"/>
      <c r="P34" s="22">
        <f t="shared" si="2"/>
        <v>400</v>
      </c>
      <c r="Q34" s="23" t="s">
        <v>77</v>
      </c>
    </row>
    <row r="35" spans="1:17" x14ac:dyDescent="0.35">
      <c r="A35" s="16" t="s">
        <v>41</v>
      </c>
      <c r="B35" s="17" t="e">
        <f>INT(A34/1000000000)</f>
        <v>#REF!</v>
      </c>
      <c r="C35" s="18" t="e">
        <f>INT(B35/100)*100</f>
        <v>#REF!</v>
      </c>
      <c r="D35" s="18" t="e">
        <f>IF((B35-C35)&lt;20,B35-C35,INT((B35-C35)/10)*10)</f>
        <v>#REF!</v>
      </c>
      <c r="E35" s="18" t="e">
        <f>+B35-C35-D35</f>
        <v>#REF!</v>
      </c>
      <c r="F35" s="19" t="e">
        <f>IF(C35=0,"",IF(AND(C35=100,D35=0),"CIEN ",VLOOKUP(C35,$P$4:$Q$39,2)))</f>
        <v>#REF!</v>
      </c>
      <c r="G35" s="19" t="e">
        <f>IF(D35=0,"",IF(D35=1,"UN ",VLOOKUP(D35,$P$4:$Q$39,2)))</f>
        <v>#REF!</v>
      </c>
      <c r="H35" s="19" t="e">
        <f>IF(E35=0,"","y ")</f>
        <v>#REF!</v>
      </c>
      <c r="I35" s="19" t="e">
        <f>IF(E35=0,"",IF(E35=1,"UN ",VLOOKUP(E35,$P$4:$Q$39,2)))</f>
        <v>#REF!</v>
      </c>
      <c r="J35" s="20" t="e">
        <f>IF(B35=0,"",IF(B35=1,"MIL","MIL "))</f>
        <v>#REF!</v>
      </c>
      <c r="K35" s="21" t="e">
        <f>+A34-B35*1000000000</f>
        <v>#REF!</v>
      </c>
      <c r="L35" s="41"/>
      <c r="M35" s="41"/>
      <c r="N35" s="41"/>
      <c r="O35" s="41"/>
      <c r="P35" s="22">
        <f t="shared" si="2"/>
        <v>500</v>
      </c>
      <c r="Q35" s="23" t="s">
        <v>78</v>
      </c>
    </row>
    <row r="36" spans="1:17" x14ac:dyDescent="0.35">
      <c r="A36" s="23" t="s">
        <v>43</v>
      </c>
      <c r="B36" s="24" t="e">
        <f>INT(K35/1000000)</f>
        <v>#REF!</v>
      </c>
      <c r="C36" s="25" t="e">
        <f>INT(B36/100)*100</f>
        <v>#REF!</v>
      </c>
      <c r="D36" s="25" t="e">
        <f>IF((B36-C36)&lt;20,B36-C36,INT((B36-C36)/10)*10)</f>
        <v>#REF!</v>
      </c>
      <c r="E36" s="25" t="e">
        <f>+B36-C36-D36</f>
        <v>#REF!</v>
      </c>
      <c r="F36" s="26" t="e">
        <f>IF(C36=0,"",IF(AND(C36=100,D36=0),"CIEN ",VLOOKUP(C36,$P$4:$Q$39,2)))</f>
        <v>#REF!</v>
      </c>
      <c r="G36" s="26" t="e">
        <f>IF(D36=0,"",IF(D36=1,"UN ",VLOOKUP(D36,$P$4:$Q$39,2)))</f>
        <v>#REF!</v>
      </c>
      <c r="H36" s="26" t="e">
        <f>IF(E36=0,"","y ")</f>
        <v>#REF!</v>
      </c>
      <c r="I36" s="26" t="e">
        <f>IF(E36=0,"",IF(E36=1,"UN ",VLOOKUP(E36,$P$4:$Q$39,2)))</f>
        <v>#REF!</v>
      </c>
      <c r="J36" s="27" t="e">
        <f>IF(B36=0,"",IF(B36=1,"MILLÓN ","MILLONES "))</f>
        <v>#REF!</v>
      </c>
      <c r="K36" s="28" t="e">
        <f>+K35-B36*1000000</f>
        <v>#REF!</v>
      </c>
      <c r="L36" s="41"/>
      <c r="M36" s="41"/>
      <c r="N36" s="41"/>
      <c r="O36" s="41"/>
      <c r="P36" s="22">
        <f t="shared" si="2"/>
        <v>600</v>
      </c>
      <c r="Q36" s="23" t="s">
        <v>79</v>
      </c>
    </row>
    <row r="37" spans="1:17" x14ac:dyDescent="0.35">
      <c r="A37" s="23" t="s">
        <v>45</v>
      </c>
      <c r="B37" s="24" t="e">
        <f>INT(K36/1000)</f>
        <v>#REF!</v>
      </c>
      <c r="C37" s="25" t="e">
        <f>INT(B37/100)*100</f>
        <v>#REF!</v>
      </c>
      <c r="D37" s="25" t="e">
        <f>IF((B37-C37)&lt;20,B37-C37,INT((B37-C37)/10)*10)</f>
        <v>#REF!</v>
      </c>
      <c r="E37" s="25" t="e">
        <f>+B37-C37-D37</f>
        <v>#REF!</v>
      </c>
      <c r="F37" s="26" t="e">
        <f>IF(C37=0,"",IF(AND(C37=100,D37=0),"CIEN ",VLOOKUP(C37,$P$4:$Q$39,2)))</f>
        <v>#REF!</v>
      </c>
      <c r="G37" s="26" t="e">
        <f>IF(D37=0,"",IF(D37=1,"UN ",VLOOKUP(D37,$P$4:$Q$39,2)))</f>
        <v>#REF!</v>
      </c>
      <c r="H37" s="26" t="e">
        <f>IF(E37=0,"","Y ")</f>
        <v>#REF!</v>
      </c>
      <c r="I37" s="26" t="e">
        <f>IF(E37=0,"",IF(E37=1,"UN ",VLOOKUP(E37,$P$4:$Q$39,2)))</f>
        <v>#REF!</v>
      </c>
      <c r="J37" s="27" t="e">
        <f>IF(B37=0,"",IF(B37=1,"MIL ","MIL "))</f>
        <v>#REF!</v>
      </c>
      <c r="K37" s="28" t="e">
        <f>+K36-B37*1000</f>
        <v>#REF!</v>
      </c>
      <c r="L37" s="41"/>
      <c r="M37" s="41"/>
      <c r="N37" s="41"/>
      <c r="O37" s="41"/>
      <c r="P37" s="22">
        <f t="shared" si="2"/>
        <v>700</v>
      </c>
      <c r="Q37" s="23" t="s">
        <v>80</v>
      </c>
    </row>
    <row r="38" spans="1:17" x14ac:dyDescent="0.35">
      <c r="A38" s="23" t="s">
        <v>47</v>
      </c>
      <c r="B38" s="24" t="e">
        <f>INT(K37)</f>
        <v>#REF!</v>
      </c>
      <c r="C38" s="25" t="e">
        <f>INT(B38/100)*100</f>
        <v>#REF!</v>
      </c>
      <c r="D38" s="25" t="e">
        <f>IF((B38-C38)&lt;20,B38-C38,INT((B38-C38)/10)*10)</f>
        <v>#REF!</v>
      </c>
      <c r="E38" s="25" t="e">
        <f>+B38-C38-D38</f>
        <v>#REF!</v>
      </c>
      <c r="F38" s="26" t="e">
        <f>IF(C38=0,"",IF(AND(C38=100,D38=0),"CIEN ",VLOOKUP(C38,$P$4:$Q$39,2)))</f>
        <v>#REF!</v>
      </c>
      <c r="G38" s="26" t="e">
        <f>IF(D38=0,"",IF(B38=1,"UNO ",VLOOKUP(D38,$P$4:$Q$39,2)))</f>
        <v>#REF!</v>
      </c>
      <c r="H38" s="26" t="e">
        <f>IF(E38=0,"","Y ")</f>
        <v>#REF!</v>
      </c>
      <c r="I38" s="26" t="e">
        <f>IF(E38=0,"",IF(E38=1,"UNO ",VLOOKUP(E38,$P$4:$Q$39,2)))</f>
        <v>#REF!</v>
      </c>
      <c r="J38" s="27" t="e">
        <f>IF(A34=0,"CERO ","")</f>
        <v>#REF!</v>
      </c>
      <c r="K38" s="28" t="e">
        <f>+K37-B38</f>
        <v>#REF!</v>
      </c>
      <c r="L38" s="41"/>
      <c r="M38" s="41"/>
      <c r="N38" s="41"/>
      <c r="O38" s="41"/>
      <c r="P38" s="22">
        <f t="shared" si="2"/>
        <v>800</v>
      </c>
      <c r="Q38" s="23" t="s">
        <v>81</v>
      </c>
    </row>
    <row r="39" spans="1:17" ht="15" thickBot="1" x14ac:dyDescent="0.4">
      <c r="A39" s="29" t="s">
        <v>49</v>
      </c>
      <c r="B39" s="30" t="e">
        <f>ROUND(K38*100,0)</f>
        <v>#REF!</v>
      </c>
      <c r="C39" s="31"/>
      <c r="D39" s="31"/>
      <c r="E39" s="31"/>
      <c r="F39" s="32" t="e">
        <f>IF(B39=0,"","CON ")</f>
        <v>#REF!</v>
      </c>
      <c r="G39" s="33" t="e">
        <f>IF(B39=0,"",CONCATENATE(B39," CENTAVOS"))</f>
        <v>#REF!</v>
      </c>
      <c r="H39" s="32"/>
      <c r="I39" s="32"/>
      <c r="J39" s="34"/>
      <c r="K39" s="35"/>
      <c r="L39" s="41"/>
      <c r="M39" s="41"/>
      <c r="N39" s="41"/>
      <c r="O39" s="41"/>
      <c r="P39" s="43">
        <f t="shared" si="2"/>
        <v>900</v>
      </c>
      <c r="Q39" s="29" t="s">
        <v>82</v>
      </c>
    </row>
    <row r="40" spans="1:17" ht="15" thickBot="1" x14ac:dyDescent="0.4">
      <c r="A40" s="36" t="e">
        <f>CONCATENATE(F35,G35,H35,I35,J35,F36,G36,H36,I36,J36,F37,G37,H37,I37,J37,F38,G38,H38,I38,J38,F39,G39)</f>
        <v>#REF!</v>
      </c>
      <c r="B40" s="37"/>
      <c r="C40" s="37"/>
      <c r="D40" s="37"/>
      <c r="E40" s="37"/>
      <c r="F40" s="38"/>
      <c r="G40" s="38"/>
      <c r="H40" s="38"/>
      <c r="I40" s="38"/>
      <c r="J40" s="38"/>
      <c r="K40" s="39"/>
    </row>
    <row r="41" spans="1:17" ht="15" thickBot="1" x14ac:dyDescent="0.4"/>
    <row r="42" spans="1:17" ht="24" thickBot="1" x14ac:dyDescent="0.6">
      <c r="A42" s="134" t="s">
        <v>83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6"/>
    </row>
    <row r="43" spans="1:17" x14ac:dyDescent="0.35">
      <c r="A43" s="4" t="s">
        <v>36</v>
      </c>
      <c r="B43" s="5" t="s">
        <v>37</v>
      </c>
      <c r="C43" s="6"/>
      <c r="D43" s="6"/>
      <c r="E43" s="6"/>
      <c r="F43" s="6"/>
      <c r="G43" s="6"/>
      <c r="H43" s="6"/>
      <c r="I43" s="6"/>
      <c r="J43" s="7"/>
      <c r="K43" s="8" t="s">
        <v>38</v>
      </c>
    </row>
    <row r="44" spans="1:17" ht="15" thickBot="1" x14ac:dyDescent="0.4">
      <c r="A44" s="10" t="e">
        <f>IF(+'PLAN DE TRABAJOS REFERENCIAL'!#REF!&lt;0,+'PLAN DE TRABAJOS REFERENCIAL'!#REF!*-1,IF(+'PLAN DE TRABAJOS REFERENCIAL'!#REF!&gt;0,+'PLAN DE TRABAJOS REFERENCIAL'!#REF!*1))</f>
        <v>#REF!</v>
      </c>
      <c r="B44" s="11"/>
      <c r="C44" s="12"/>
      <c r="D44" s="12"/>
      <c r="E44" s="12"/>
      <c r="F44" s="13"/>
      <c r="G44" s="13"/>
      <c r="H44" s="13"/>
      <c r="I44" s="13"/>
      <c r="J44" s="14"/>
      <c r="K44" s="15"/>
    </row>
    <row r="45" spans="1:17" x14ac:dyDescent="0.35">
      <c r="A45" s="16" t="s">
        <v>41</v>
      </c>
      <c r="B45" s="17" t="e">
        <f>INT(A44/1000000000)</f>
        <v>#REF!</v>
      </c>
      <c r="C45" s="18" t="e">
        <f>INT(B45/100)*100</f>
        <v>#REF!</v>
      </c>
      <c r="D45" s="18" t="e">
        <f>IF((B45-C45)&lt;20,B45-C45,INT((B45-C45)/10)*10)</f>
        <v>#REF!</v>
      </c>
      <c r="E45" s="18" t="e">
        <f>+B45-C45-D45</f>
        <v>#REF!</v>
      </c>
      <c r="F45" s="19" t="e">
        <f>IF(C45=0,"",IF(AND(C45=100,D45=0),"CIEN ",VLOOKUP(C45,$P$4:$Q$39,2)))</f>
        <v>#REF!</v>
      </c>
      <c r="G45" s="19" t="e">
        <f>IF(D45=0,"",IF(D45=1,"UN ",VLOOKUP(D45,$P$4:$Q$39,2)))</f>
        <v>#REF!</v>
      </c>
      <c r="H45" s="19" t="e">
        <f>IF(E45=0,"","y ")</f>
        <v>#REF!</v>
      </c>
      <c r="I45" s="19" t="e">
        <f>IF(E45=0,"",IF(E45=1,"UN ",VLOOKUP(E45,$P$4:$Q$39,2)))</f>
        <v>#REF!</v>
      </c>
      <c r="J45" s="20" t="e">
        <f>IF(B45=0,"",IF(B45=1,"MIL","MIL "))</f>
        <v>#REF!</v>
      </c>
      <c r="K45" s="21" t="e">
        <f>+A44-B45*1000000000</f>
        <v>#REF!</v>
      </c>
    </row>
    <row r="46" spans="1:17" x14ac:dyDescent="0.35">
      <c r="A46" s="23" t="s">
        <v>43</v>
      </c>
      <c r="B46" s="24" t="e">
        <f>INT(K45/1000000)</f>
        <v>#REF!</v>
      </c>
      <c r="C46" s="25" t="e">
        <f>INT(B46/100)*100</f>
        <v>#REF!</v>
      </c>
      <c r="D46" s="25" t="e">
        <f>IF((B46-C46)&lt;20,B46-C46,INT((B46-C46)/10)*10)</f>
        <v>#REF!</v>
      </c>
      <c r="E46" s="25" t="e">
        <f>+B46-C46-D46</f>
        <v>#REF!</v>
      </c>
      <c r="F46" s="26" t="e">
        <f>IF(C46=0,"",IF(AND(C46=100,D46=0),"CIEN ",VLOOKUP(C46,$P$4:$Q$39,2)))</f>
        <v>#REF!</v>
      </c>
      <c r="G46" s="26" t="e">
        <f>IF(D46=0,"",IF(D46=1,"UN ",VLOOKUP(D46,$P$4:$Q$39,2)))</f>
        <v>#REF!</v>
      </c>
      <c r="H46" s="26" t="e">
        <f>IF(E46=0,"","y ")</f>
        <v>#REF!</v>
      </c>
      <c r="I46" s="26" t="e">
        <f>IF(E46=0,"",IF(E46=1,"UN ",VLOOKUP(E46,$P$4:$Q$39,2)))</f>
        <v>#REF!</v>
      </c>
      <c r="J46" s="27" t="e">
        <f>IF(B46=0,"",IF(B46=1,"MILLÓN ","MILLONES "))</f>
        <v>#REF!</v>
      </c>
      <c r="K46" s="28" t="e">
        <f>+K45-B46*1000000</f>
        <v>#REF!</v>
      </c>
    </row>
    <row r="47" spans="1:17" x14ac:dyDescent="0.35">
      <c r="A47" s="23" t="s">
        <v>45</v>
      </c>
      <c r="B47" s="24" t="e">
        <f>INT(K46/1000)</f>
        <v>#REF!</v>
      </c>
      <c r="C47" s="25" t="e">
        <f>INT(B47/100)*100</f>
        <v>#REF!</v>
      </c>
      <c r="D47" s="25" t="e">
        <f>IF((B47-C47)&lt;20,B47-C47,INT((B47-C47)/10)*10)</f>
        <v>#REF!</v>
      </c>
      <c r="E47" s="25" t="e">
        <f>+B47-C47-D47</f>
        <v>#REF!</v>
      </c>
      <c r="F47" s="26" t="e">
        <f>IF(C47=0,"",IF(AND(C47=100,D47=0),"CIEN ",VLOOKUP(C47,$P$4:$Q$39,2)))</f>
        <v>#REF!</v>
      </c>
      <c r="G47" s="26" t="e">
        <f>IF(D47=0,"",IF(D47=1,"UN ",VLOOKUP(D47,$P$4:$Q$39,2)))</f>
        <v>#REF!</v>
      </c>
      <c r="H47" s="26" t="e">
        <f>IF(E47=0,"","Y ")</f>
        <v>#REF!</v>
      </c>
      <c r="I47" s="26" t="e">
        <f>IF(E47=0,"",IF(E47=1,"UN ",VLOOKUP(E47,$P$4:$Q$39,2)))</f>
        <v>#REF!</v>
      </c>
      <c r="J47" s="27" t="e">
        <f>IF(B47=0,"",IF(B47=1,"MIL ","MIL "))</f>
        <v>#REF!</v>
      </c>
      <c r="K47" s="28" t="e">
        <f>+K46-B47*1000</f>
        <v>#REF!</v>
      </c>
    </row>
    <row r="48" spans="1:17" x14ac:dyDescent="0.35">
      <c r="A48" s="23" t="s">
        <v>47</v>
      </c>
      <c r="B48" s="24" t="e">
        <f>INT(K47)</f>
        <v>#REF!</v>
      </c>
      <c r="C48" s="25" t="e">
        <f>INT(B48/100)*100</f>
        <v>#REF!</v>
      </c>
      <c r="D48" s="25" t="e">
        <f>IF((B48-C48)&lt;20,B48-C48,INT((B48-C48)/10)*10)</f>
        <v>#REF!</v>
      </c>
      <c r="E48" s="25" t="e">
        <f>+B48-C48-D48</f>
        <v>#REF!</v>
      </c>
      <c r="F48" s="26" t="e">
        <f>IF(C48=0,"",IF(AND(C48=100,D48=0),"CIEN ",VLOOKUP(C48,$P$4:$Q$39,2)))</f>
        <v>#REF!</v>
      </c>
      <c r="G48" s="26" t="e">
        <f>IF(D48=0,"",IF(B48=1,"UNO ",VLOOKUP(D48,$P$4:$Q$39,2)))</f>
        <v>#REF!</v>
      </c>
      <c r="H48" s="26" t="e">
        <f>IF(E48=0,"","Y ")</f>
        <v>#REF!</v>
      </c>
      <c r="I48" s="26" t="e">
        <f>IF(E48=0,"",IF(E48=1,"UNO ",VLOOKUP(E48,$P$4:$Q$39,2)))</f>
        <v>#REF!</v>
      </c>
      <c r="J48" s="27" t="e">
        <f>IF(A44=0,"CERO ","")</f>
        <v>#REF!</v>
      </c>
      <c r="K48" s="28" t="e">
        <f>+K47-B48</f>
        <v>#REF!</v>
      </c>
    </row>
    <row r="49" spans="1:11" ht="15" thickBot="1" x14ac:dyDescent="0.4">
      <c r="A49" s="29" t="s">
        <v>49</v>
      </c>
      <c r="B49" s="30" t="e">
        <f>ROUND(K48*100,0)</f>
        <v>#REF!</v>
      </c>
      <c r="C49" s="31"/>
      <c r="D49" s="31"/>
      <c r="E49" s="31"/>
      <c r="F49" s="32" t="e">
        <f>IF(B49=0,"","CON ")</f>
        <v>#REF!</v>
      </c>
      <c r="G49" s="33" t="e">
        <f>IF(B49=0,"",CONCATENATE(B49," CENTAVOS"))</f>
        <v>#REF!</v>
      </c>
      <c r="H49" s="32"/>
      <c r="I49" s="32"/>
      <c r="J49" s="34"/>
      <c r="K49" s="35"/>
    </row>
    <row r="50" spans="1:11" ht="15" thickBot="1" x14ac:dyDescent="0.4">
      <c r="A50" s="36" t="e">
        <f>CONCATENATE(F45,G45,H45,I45,J45,F46,G46,H46,I46,J46,F47,G47,H47,I47,J47,F48,G48,H48,I48,J48,F49,G49)</f>
        <v>#REF!</v>
      </c>
      <c r="B50" s="37"/>
      <c r="C50" s="37"/>
      <c r="D50" s="37"/>
      <c r="E50" s="37"/>
      <c r="F50" s="38"/>
      <c r="G50" s="38"/>
      <c r="H50" s="38"/>
      <c r="I50" s="38"/>
      <c r="J50" s="38"/>
      <c r="K50" s="39"/>
    </row>
    <row r="51" spans="1:11" ht="15" thickBot="1" x14ac:dyDescent="0.4"/>
    <row r="52" spans="1:11" ht="24" thickBot="1" x14ac:dyDescent="0.6">
      <c r="A52" s="134" t="s">
        <v>84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6"/>
    </row>
    <row r="53" spans="1:11" x14ac:dyDescent="0.35">
      <c r="A53" s="4" t="s">
        <v>36</v>
      </c>
      <c r="B53" s="5" t="s">
        <v>37</v>
      </c>
      <c r="C53" s="6"/>
      <c r="D53" s="6"/>
      <c r="E53" s="6"/>
      <c r="F53" s="6"/>
      <c r="G53" s="6"/>
      <c r="H53" s="6"/>
      <c r="I53" s="6"/>
      <c r="J53" s="7"/>
      <c r="K53" s="8" t="s">
        <v>38</v>
      </c>
    </row>
    <row r="54" spans="1:11" ht="15" thickBot="1" x14ac:dyDescent="0.4">
      <c r="A54" s="10" t="e">
        <f>IF(+'PLAN DE TRABAJOS REFERENCIAL'!#REF!&lt;0,+'PLAN DE TRABAJOS REFERENCIAL'!#REF!*-1,IF(+'PLAN DE TRABAJOS REFERENCIAL'!#REF!&gt;0,+'PLAN DE TRABAJOS REFERENCIAL'!#REF!*1))</f>
        <v>#REF!</v>
      </c>
      <c r="B54" s="11"/>
      <c r="C54" s="12"/>
      <c r="D54" s="12"/>
      <c r="E54" s="12"/>
      <c r="F54" s="13"/>
      <c r="G54" s="13"/>
      <c r="H54" s="13"/>
      <c r="I54" s="13"/>
      <c r="J54" s="14"/>
      <c r="K54" s="15"/>
    </row>
    <row r="55" spans="1:11" x14ac:dyDescent="0.35">
      <c r="A55" s="16" t="s">
        <v>41</v>
      </c>
      <c r="B55" s="17" t="e">
        <f>INT(A54/1000000000)</f>
        <v>#REF!</v>
      </c>
      <c r="C55" s="18" t="e">
        <f>INT(B55/100)*100</f>
        <v>#REF!</v>
      </c>
      <c r="D55" s="18" t="e">
        <f>IF((B55-C55)&lt;20,B55-C55,INT((B55-C55)/10)*10)</f>
        <v>#REF!</v>
      </c>
      <c r="E55" s="18" t="e">
        <f>+B55-C55-D55</f>
        <v>#REF!</v>
      </c>
      <c r="F55" s="19" t="e">
        <f>IF(C55=0,"",IF(AND(C55=100,D55=0),"CIEN ",VLOOKUP(C55,$P$4:$Q$39,2)))</f>
        <v>#REF!</v>
      </c>
      <c r="G55" s="19" t="e">
        <f>IF(D55=0,"",IF(D55=1,"UN ",VLOOKUP(D55,$P$4:$Q$39,2)))</f>
        <v>#REF!</v>
      </c>
      <c r="H55" s="19" t="e">
        <f>IF(E55=0,"","y ")</f>
        <v>#REF!</v>
      </c>
      <c r="I55" s="19" t="e">
        <f>IF(E55=0,"",IF(E55=1,"UN ",VLOOKUP(E55,$P$4:$Q$39,2)))</f>
        <v>#REF!</v>
      </c>
      <c r="J55" s="20" t="e">
        <f>IF(B55=0,"",IF(B55=1,"MIL","MIL "))</f>
        <v>#REF!</v>
      </c>
      <c r="K55" s="21" t="e">
        <f>+A54-B55*1000000000</f>
        <v>#REF!</v>
      </c>
    </row>
    <row r="56" spans="1:11" x14ac:dyDescent="0.35">
      <c r="A56" s="23" t="s">
        <v>43</v>
      </c>
      <c r="B56" s="24" t="e">
        <f>INT(K55/1000000)</f>
        <v>#REF!</v>
      </c>
      <c r="C56" s="25" t="e">
        <f>INT(B56/100)*100</f>
        <v>#REF!</v>
      </c>
      <c r="D56" s="25" t="e">
        <f>IF((B56-C56)&lt;20,B56-C56,INT((B56-C56)/10)*10)</f>
        <v>#REF!</v>
      </c>
      <c r="E56" s="25" t="e">
        <f>+B56-C56-D56</f>
        <v>#REF!</v>
      </c>
      <c r="F56" s="26" t="e">
        <f>IF(C56=0,"",IF(AND(C56=100,D56=0),"CIEN ",VLOOKUP(C56,$P$4:$Q$39,2)))</f>
        <v>#REF!</v>
      </c>
      <c r="G56" s="26" t="e">
        <f>IF(D56=0,"",IF(D56=1,"UN ",VLOOKUP(D56,$P$4:$Q$39,2)))</f>
        <v>#REF!</v>
      </c>
      <c r="H56" s="26" t="e">
        <f>IF(E56=0,"","y ")</f>
        <v>#REF!</v>
      </c>
      <c r="I56" s="26" t="e">
        <f>IF(E56=0,"",IF(E56=1,"UN ",VLOOKUP(E56,$P$4:$Q$39,2)))</f>
        <v>#REF!</v>
      </c>
      <c r="J56" s="27" t="e">
        <f>IF(B56=0,"",IF(B56=1,"MILLÓN ","MILLONES "))</f>
        <v>#REF!</v>
      </c>
      <c r="K56" s="28" t="e">
        <f>+K55-B56*1000000</f>
        <v>#REF!</v>
      </c>
    </row>
    <row r="57" spans="1:11" x14ac:dyDescent="0.35">
      <c r="A57" s="23" t="s">
        <v>45</v>
      </c>
      <c r="B57" s="24" t="e">
        <f>INT(K56/1000)</f>
        <v>#REF!</v>
      </c>
      <c r="C57" s="25" t="e">
        <f>INT(B57/100)*100</f>
        <v>#REF!</v>
      </c>
      <c r="D57" s="25" t="e">
        <f>IF((B57-C57)&lt;20,B57-C57,INT((B57-C57)/10)*10)</f>
        <v>#REF!</v>
      </c>
      <c r="E57" s="25" t="e">
        <f>+B57-C57-D57</f>
        <v>#REF!</v>
      </c>
      <c r="F57" s="26" t="e">
        <f>IF(C57=0,"",IF(AND(C57=100,D57=0),"CIEN ",VLOOKUP(C57,$P$4:$Q$39,2)))</f>
        <v>#REF!</v>
      </c>
      <c r="G57" s="26" t="e">
        <f>IF(D57=0,"",IF(D57=1,"UN ",VLOOKUP(D57,$P$4:$Q$39,2)))</f>
        <v>#REF!</v>
      </c>
      <c r="H57" s="26" t="e">
        <f>IF(E57=0,"","Y ")</f>
        <v>#REF!</v>
      </c>
      <c r="I57" s="26" t="e">
        <f>IF(E57=0,"",IF(E57=1,"UN ",VLOOKUP(E57,$P$4:$Q$39,2)))</f>
        <v>#REF!</v>
      </c>
      <c r="J57" s="27" t="e">
        <f>IF(B57=0,"",IF(B57=1,"MIL ","MIL "))</f>
        <v>#REF!</v>
      </c>
      <c r="K57" s="28" t="e">
        <f>+K56-B57*1000</f>
        <v>#REF!</v>
      </c>
    </row>
    <row r="58" spans="1:11" x14ac:dyDescent="0.35">
      <c r="A58" s="23" t="s">
        <v>47</v>
      </c>
      <c r="B58" s="24" t="e">
        <f>INT(K57)</f>
        <v>#REF!</v>
      </c>
      <c r="C58" s="25" t="e">
        <f>INT(B58/100)*100</f>
        <v>#REF!</v>
      </c>
      <c r="D58" s="25" t="e">
        <f>IF((B58-C58)&lt;20,B58-C58,INT((B58-C58)/10)*10)</f>
        <v>#REF!</v>
      </c>
      <c r="E58" s="25" t="e">
        <f>+B58-C58-D58</f>
        <v>#REF!</v>
      </c>
      <c r="F58" s="26" t="e">
        <f>IF(C58=0,"",IF(AND(C58=100,D58=0),"CIEN ",VLOOKUP(C58,$P$4:$Q$39,2)))</f>
        <v>#REF!</v>
      </c>
      <c r="G58" s="26" t="e">
        <f>IF(D58=0,"",IF(B58=1,"UNO ",VLOOKUP(D58,$P$4:$Q$39,2)))</f>
        <v>#REF!</v>
      </c>
      <c r="H58" s="26" t="e">
        <f>IF(E58=0,"","Y ")</f>
        <v>#REF!</v>
      </c>
      <c r="I58" s="26" t="e">
        <f>IF(E58=0,"",IF(E58=1,"UNO ",VLOOKUP(E58,$P$4:$Q$39,2)))</f>
        <v>#REF!</v>
      </c>
      <c r="J58" s="27" t="e">
        <f>IF(A54=0,"CERO ","")</f>
        <v>#REF!</v>
      </c>
      <c r="K58" s="28" t="e">
        <f>+K57-B58</f>
        <v>#REF!</v>
      </c>
    </row>
    <row r="59" spans="1:11" ht="15" thickBot="1" x14ac:dyDescent="0.4">
      <c r="A59" s="29" t="s">
        <v>49</v>
      </c>
      <c r="B59" s="30" t="e">
        <f>ROUND(K58*100,0)</f>
        <v>#REF!</v>
      </c>
      <c r="C59" s="31"/>
      <c r="D59" s="31"/>
      <c r="E59" s="31"/>
      <c r="F59" s="32" t="e">
        <f>IF(B59=0,"","CON ")</f>
        <v>#REF!</v>
      </c>
      <c r="G59" s="33" t="e">
        <f>IF(B59=0,"",CONCATENATE(B59," CENTAVOS"))</f>
        <v>#REF!</v>
      </c>
      <c r="H59" s="32"/>
      <c r="I59" s="32"/>
      <c r="J59" s="34"/>
      <c r="K59" s="35"/>
    </row>
    <row r="60" spans="1:11" ht="15" thickBot="1" x14ac:dyDescent="0.4">
      <c r="A60" s="36" t="e">
        <f>CONCATENATE(F55,G55,H55,I55,J55,F56,G56,H56,I56,J56,F57,G57,H57,I57,J57,F58,G58,H58,I58,J58,F59,G59)</f>
        <v>#REF!</v>
      </c>
      <c r="B60" s="37"/>
      <c r="C60" s="37"/>
      <c r="D60" s="37"/>
      <c r="E60" s="37"/>
      <c r="F60" s="38"/>
      <c r="G60" s="38"/>
      <c r="H60" s="38"/>
      <c r="I60" s="38"/>
      <c r="J60" s="38"/>
      <c r="K60" s="39"/>
    </row>
  </sheetData>
  <mergeCells count="6">
    <mergeCell ref="A52:K52"/>
    <mergeCell ref="A2:K2"/>
    <mergeCell ref="A12:K12"/>
    <mergeCell ref="A22:K22"/>
    <mergeCell ref="A32:K32"/>
    <mergeCell ref="A42:K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lcf76f155ced4ddcb4097134ff3c332f xmlns="137c9cce-9ef2-4a42-a242-3e81733e947f">
      <Terms xmlns="http://schemas.microsoft.com/office/infopath/2007/PartnerControls"/>
    </lcf76f155ced4ddcb4097134ff3c332f>
    <Accesoa xmlns="137c9cce-9ef2-4a42-a242-3e81733e947f">
      <UserInfo>
        <DisplayName/>
        <AccountId xsi:nil="true"/>
        <AccountType/>
      </UserInfo>
    </Acceso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0F4A4D-8657-45A7-89B8-02487D74CEE1}">
  <ds:schemaRefs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661fe32-1506-4992-a420-36663d3cabb9"/>
    <ds:schemaRef ds:uri="137c9cce-9ef2-4a42-a242-3e81733e947f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7FA70C4-F828-42CD-A17E-8064C8A474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931DA3-8C8C-4EF6-BB93-A9EF307094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TRABAJOS REFERENCIAL</vt:lpstr>
      <vt:lpstr>CURVAS DE INVERSIÓN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Ezequiel Paez</dc:creator>
  <cp:keywords/>
  <dc:description/>
  <cp:lastModifiedBy>Maria Emilia Drews</cp:lastModifiedBy>
  <cp:revision/>
  <dcterms:created xsi:type="dcterms:W3CDTF">2021-08-19T13:49:22Z</dcterms:created>
  <dcterms:modified xsi:type="dcterms:W3CDTF">2025-04-09T17:32:15Z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