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drews\OneDrive - EANA S.E\Departamento de Infraestructura - Documentos\FIRS\EZEIZA\MOR\04_ANEXO_01C_C&amp;P\"/>
    </mc:Choice>
  </mc:AlternateContent>
  <bookViews>
    <workbookView xWindow="-108" yWindow="-108" windowWidth="23256" windowHeight="12456" tabRatio="832"/>
  </bookViews>
  <sheets>
    <sheet name="CyP" sheetId="86" r:id="rId1"/>
    <sheet name="MP" sheetId="88" r:id="rId2"/>
    <sheet name="notas guada" sheetId="89" r:id="rId3"/>
    <sheet name="Analisis de precios" sheetId="78" r:id="rId4"/>
    <sheet name="CR" sheetId="79" r:id="rId5"/>
    <sheet name="Desglose" sheetId="87" state="hidden" r:id="rId6"/>
  </sheets>
  <definedNames>
    <definedName name="_xlnm._FilterDatabase" localSheetId="0" hidden="1">CyP!$D$38:$G$38</definedName>
    <definedName name="_xlnm._FilterDatabase" localSheetId="5" hidden="1">Desglose!$B$3:$C$61</definedName>
    <definedName name="_xlnm.Print_Area" localSheetId="0">CyP!$A$1:$I$265</definedName>
    <definedName name="_xlnm.Print_Titles" localSheetId="0">CyP!$1:$11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86" l="1"/>
  <c r="G111" i="86"/>
  <c r="G106" i="86"/>
  <c r="G62" i="86" l="1"/>
  <c r="E24" i="86"/>
  <c r="G18" i="86" l="1"/>
  <c r="G130" i="86" l="1"/>
  <c r="G138" i="86"/>
  <c r="G31" i="86"/>
  <c r="D19" i="88" l="1"/>
  <c r="G71" i="86"/>
  <c r="G70" i="86"/>
  <c r="G72" i="86"/>
  <c r="G73" i="86"/>
  <c r="G69" i="86"/>
  <c r="G68" i="86"/>
  <c r="H67" i="86" l="1"/>
  <c r="G139" i="86"/>
  <c r="G137" i="86"/>
  <c r="G136" i="86"/>
  <c r="G135" i="86"/>
  <c r="G134" i="86"/>
  <c r="G131" i="86"/>
  <c r="B242" i="86"/>
  <c r="G201" i="86"/>
  <c r="G161" i="86"/>
  <c r="G199" i="86"/>
  <c r="G203" i="86"/>
  <c r="G202" i="86"/>
  <c r="G200" i="86"/>
  <c r="G211" i="86"/>
  <c r="G29" i="86" l="1"/>
  <c r="G189" i="86" l="1"/>
  <c r="G188" i="86"/>
  <c r="G187" i="86"/>
  <c r="G186" i="86"/>
  <c r="G95" i="86"/>
  <c r="G94" i="86"/>
  <c r="G99" i="86"/>
  <c r="G100" i="86"/>
  <c r="G87" i="86"/>
  <c r="G160" i="86" l="1"/>
  <c r="G159" i="86"/>
  <c r="G150" i="86"/>
  <c r="G146" i="86"/>
  <c r="G142" i="86"/>
  <c r="G145" i="86"/>
  <c r="G144" i="86"/>
  <c r="G214" i="86" l="1"/>
  <c r="H213" i="86" s="1"/>
  <c r="G183" i="86"/>
  <c r="H182" i="86" s="1"/>
  <c r="G191" i="86"/>
  <c r="G162" i="86" l="1"/>
  <c r="G181" i="86"/>
  <c r="G27" i="86" l="1"/>
  <c r="G216" i="86"/>
  <c r="H215" i="86" s="1"/>
  <c r="G17" i="86"/>
  <c r="G19" i="86"/>
  <c r="G15" i="86"/>
  <c r="G16" i="86"/>
  <c r="G22" i="86"/>
  <c r="G36" i="86"/>
  <c r="G34" i="86"/>
  <c r="G24" i="86"/>
  <c r="G23" i="86"/>
  <c r="G30" i="86"/>
  <c r="G32" i="86"/>
  <c r="G35" i="86"/>
  <c r="G37" i="86"/>
  <c r="G25" i="86"/>
  <c r="G26" i="86"/>
  <c r="G28" i="86"/>
  <c r="G39" i="86"/>
  <c r="G40" i="86"/>
  <c r="G41" i="86"/>
  <c r="G42" i="86"/>
  <c r="G43" i="86"/>
  <c r="G46" i="86"/>
  <c r="G50" i="86"/>
  <c r="G52" i="86"/>
  <c r="G49" i="86"/>
  <c r="G53" i="86"/>
  <c r="G47" i="86"/>
  <c r="E48" i="86"/>
  <c r="G48" i="86" s="1"/>
  <c r="G54" i="86"/>
  <c r="G56" i="86"/>
  <c r="G57" i="86"/>
  <c r="G58" i="86"/>
  <c r="E59" i="86"/>
  <c r="G59" i="86" s="1"/>
  <c r="E98" i="86"/>
  <c r="G98" i="86" s="1"/>
  <c r="G101" i="86"/>
  <c r="E102" i="86"/>
  <c r="G102" i="86" s="1"/>
  <c r="E103" i="86"/>
  <c r="G103" i="86" s="1"/>
  <c r="G61" i="86"/>
  <c r="E63" i="86"/>
  <c r="G63" i="86" s="1"/>
  <c r="G64" i="86"/>
  <c r="E65" i="86"/>
  <c r="G65" i="86" s="1"/>
  <c r="G66" i="86"/>
  <c r="E76" i="86"/>
  <c r="G76" i="86" s="1"/>
  <c r="E77" i="86"/>
  <c r="G77" i="86" s="1"/>
  <c r="G80" i="86"/>
  <c r="G81" i="86"/>
  <c r="G96" i="86"/>
  <c r="H93" i="86" s="1"/>
  <c r="G84" i="86"/>
  <c r="G85" i="86"/>
  <c r="G86" i="86"/>
  <c r="G89" i="86"/>
  <c r="G90" i="86"/>
  <c r="G91" i="86"/>
  <c r="G92" i="86"/>
  <c r="G185" i="86"/>
  <c r="H184" i="86" s="1"/>
  <c r="G192" i="86"/>
  <c r="G193" i="86"/>
  <c r="G194" i="86"/>
  <c r="G195" i="86"/>
  <c r="G196" i="86"/>
  <c r="G197" i="86"/>
  <c r="G198" i="86"/>
  <c r="G204" i="86"/>
  <c r="G205" i="86"/>
  <c r="G206" i="86"/>
  <c r="G208" i="86"/>
  <c r="G209" i="86"/>
  <c r="G210" i="86"/>
  <c r="G117" i="86"/>
  <c r="G118" i="86"/>
  <c r="G212" i="86"/>
  <c r="G124" i="86"/>
  <c r="G125" i="86"/>
  <c r="G133" i="86"/>
  <c r="G126" i="86"/>
  <c r="G128" i="86"/>
  <c r="G129" i="86"/>
  <c r="G120" i="86"/>
  <c r="G121" i="86"/>
  <c r="G122" i="86"/>
  <c r="G112" i="86"/>
  <c r="G113" i="86"/>
  <c r="G114" i="86"/>
  <c r="G115" i="86"/>
  <c r="G116" i="86"/>
  <c r="G178" i="86"/>
  <c r="G179" i="86"/>
  <c r="G180" i="86"/>
  <c r="G143" i="86"/>
  <c r="G147" i="86"/>
  <c r="G148" i="86"/>
  <c r="G149" i="86"/>
  <c r="G151" i="86"/>
  <c r="G152" i="86"/>
  <c r="G153" i="86"/>
  <c r="G154" i="86"/>
  <c r="G155" i="86"/>
  <c r="G157" i="86"/>
  <c r="G158" i="86"/>
  <c r="G164" i="86"/>
  <c r="G165" i="86"/>
  <c r="G166" i="86"/>
  <c r="G167" i="86"/>
  <c r="G168" i="86"/>
  <c r="G169" i="86"/>
  <c r="G170" i="86"/>
  <c r="G171" i="86"/>
  <c r="G173" i="86"/>
  <c r="G174" i="86"/>
  <c r="G175" i="86"/>
  <c r="G176" i="86"/>
  <c r="G218" i="86"/>
  <c r="G219" i="86"/>
  <c r="C242" i="86"/>
  <c r="B20" i="86"/>
  <c r="C4" i="87"/>
  <c r="C5" i="87"/>
  <c r="C6" i="87"/>
  <c r="C7" i="87"/>
  <c r="C8" i="87"/>
  <c r="C9" i="87"/>
  <c r="C10" i="87"/>
  <c r="C11" i="87"/>
  <c r="C12" i="87"/>
  <c r="C13" i="87"/>
  <c r="C14" i="87"/>
  <c r="C15" i="87"/>
  <c r="C16" i="87"/>
  <c r="C17" i="87"/>
  <c r="C18" i="87"/>
  <c r="C19" i="87"/>
  <c r="C20" i="87"/>
  <c r="C21" i="87"/>
  <c r="C22" i="87"/>
  <c r="C23" i="87"/>
  <c r="C24" i="87"/>
  <c r="C25" i="87"/>
  <c r="C26" i="87"/>
  <c r="C27" i="87"/>
  <c r="C28" i="87"/>
  <c r="C29" i="87"/>
  <c r="C30" i="87"/>
  <c r="C31" i="87"/>
  <c r="C32" i="87"/>
  <c r="C33" i="87"/>
  <c r="C34" i="87"/>
  <c r="C35" i="87"/>
  <c r="C36" i="87"/>
  <c r="C37" i="87"/>
  <c r="C38" i="87"/>
  <c r="C39" i="87"/>
  <c r="C40" i="87"/>
  <c r="C41" i="87"/>
  <c r="C42" i="87"/>
  <c r="C43" i="87"/>
  <c r="C44" i="87"/>
  <c r="C45" i="87"/>
  <c r="C46" i="87"/>
  <c r="C47" i="87"/>
  <c r="C48" i="87"/>
  <c r="C49" i="87"/>
  <c r="C50" i="87"/>
  <c r="C51" i="87"/>
  <c r="C52" i="87"/>
  <c r="C53" i="87"/>
  <c r="C54" i="87"/>
  <c r="C55" i="87"/>
  <c r="C56" i="87"/>
  <c r="C57" i="87"/>
  <c r="C58" i="87"/>
  <c r="C59" i="87"/>
  <c r="C60" i="87"/>
  <c r="C61" i="87"/>
  <c r="B4" i="87"/>
  <c r="B5" i="87"/>
  <c r="B6" i="87"/>
  <c r="B7" i="87"/>
  <c r="B8" i="87"/>
  <c r="B9" i="87"/>
  <c r="B10" i="87"/>
  <c r="B11" i="87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27" i="87"/>
  <c r="B28" i="87"/>
  <c r="B29" i="87"/>
  <c r="B30" i="87"/>
  <c r="B31" i="87"/>
  <c r="B32" i="87"/>
  <c r="B33" i="87"/>
  <c r="B34" i="87"/>
  <c r="B35" i="87"/>
  <c r="B36" i="87"/>
  <c r="B37" i="87"/>
  <c r="B38" i="87"/>
  <c r="B39" i="87"/>
  <c r="B40" i="87"/>
  <c r="B41" i="87"/>
  <c r="B42" i="87"/>
  <c r="B43" i="87"/>
  <c r="B44" i="87"/>
  <c r="B45" i="87"/>
  <c r="B47" i="87"/>
  <c r="B49" i="87"/>
  <c r="B50" i="87"/>
  <c r="B51" i="87"/>
  <c r="B53" i="87"/>
  <c r="B54" i="87"/>
  <c r="B55" i="87"/>
  <c r="B57" i="87"/>
  <c r="B58" i="87"/>
  <c r="B60" i="87"/>
  <c r="B61" i="87"/>
  <c r="C3" i="87"/>
  <c r="B46" i="87"/>
  <c r="F26" i="78"/>
  <c r="F33" i="78"/>
  <c r="B48" i="87"/>
  <c r="B52" i="87"/>
  <c r="B56" i="87"/>
  <c r="B59" i="87"/>
  <c r="G108" i="86" l="1"/>
  <c r="H104" i="86" s="1"/>
  <c r="H44" i="86"/>
  <c r="H20" i="86"/>
  <c r="H140" i="86"/>
  <c r="H207" i="86"/>
  <c r="H217" i="86"/>
  <c r="H97" i="86"/>
  <c r="H190" i="86"/>
  <c r="H177" i="86"/>
  <c r="H82" i="86"/>
  <c r="H14" i="86"/>
  <c r="H38" i="86"/>
  <c r="B243" i="86"/>
  <c r="C243" i="86" s="1"/>
  <c r="B38" i="86"/>
  <c r="E78" i="86"/>
  <c r="G78" i="86" s="1"/>
  <c r="H220" i="86" l="1"/>
  <c r="H74" i="86"/>
  <c r="B244" i="86"/>
  <c r="B44" i="86"/>
  <c r="I109" i="86" l="1"/>
  <c r="I177" i="86"/>
  <c r="I101" i="86"/>
  <c r="I30" i="86"/>
  <c r="I102" i="86"/>
  <c r="I165" i="86"/>
  <c r="I176" i="86"/>
  <c r="I150" i="86"/>
  <c r="I112" i="86"/>
  <c r="I42" i="86"/>
  <c r="I25" i="86"/>
  <c r="I67" i="86"/>
  <c r="I195" i="86"/>
  <c r="I215" i="86"/>
  <c r="I149" i="86"/>
  <c r="I184" i="86"/>
  <c r="I62" i="86"/>
  <c r="I194" i="86"/>
  <c r="I99" i="86"/>
  <c r="I38" i="86"/>
  <c r="I158" i="86"/>
  <c r="I23" i="86"/>
  <c r="I68" i="86"/>
  <c r="I166" i="86"/>
  <c r="I192" i="86"/>
  <c r="I92" i="86"/>
  <c r="I146" i="86"/>
  <c r="I65" i="86"/>
  <c r="I153" i="86"/>
  <c r="I152" i="86"/>
  <c r="I206" i="86"/>
  <c r="I34" i="86"/>
  <c r="I170" i="86"/>
  <c r="I186" i="86"/>
  <c r="I130" i="86"/>
  <c r="I76" i="86"/>
  <c r="I205" i="86"/>
  <c r="I104" i="86"/>
  <c r="I26" i="86"/>
  <c r="I17" i="86"/>
  <c r="I115" i="86"/>
  <c r="I204" i="86"/>
  <c r="I129" i="86"/>
  <c r="I116" i="86"/>
  <c r="I125" i="86"/>
  <c r="I214" i="86"/>
  <c r="I118" i="86"/>
  <c r="I185" i="86"/>
  <c r="I64" i="86"/>
  <c r="I211" i="86"/>
  <c r="I122" i="86"/>
  <c r="I133" i="86"/>
  <c r="I54" i="86"/>
  <c r="I81" i="86"/>
  <c r="I181" i="86"/>
  <c r="I199" i="86"/>
  <c r="I111" i="86"/>
  <c r="I207" i="86"/>
  <c r="I32" i="86"/>
  <c r="I80" i="86"/>
  <c r="I168" i="86"/>
  <c r="I209" i="86"/>
  <c r="I96" i="86"/>
  <c r="I85" i="86"/>
  <c r="I14" i="86"/>
  <c r="I47" i="86"/>
  <c r="I84" i="86"/>
  <c r="I114" i="86"/>
  <c r="I167" i="86"/>
  <c r="I90" i="86"/>
  <c r="I124" i="86"/>
  <c r="I59" i="86"/>
  <c r="I182" i="86"/>
  <c r="I160" i="86"/>
  <c r="I189" i="86"/>
  <c r="I29" i="86"/>
  <c r="I134" i="86"/>
  <c r="I73" i="86"/>
  <c r="I138" i="86"/>
  <c r="I148" i="86"/>
  <c r="I128" i="86"/>
  <c r="I89" i="86"/>
  <c r="I151" i="86"/>
  <c r="I154" i="86"/>
  <c r="I44" i="86"/>
  <c r="I164" i="86"/>
  <c r="I140" i="86"/>
  <c r="I28" i="86"/>
  <c r="I210" i="86"/>
  <c r="I198" i="86"/>
  <c r="I50" i="86"/>
  <c r="I193" i="86"/>
  <c r="I218" i="86"/>
  <c r="I61" i="86"/>
  <c r="I121" i="86"/>
  <c r="I219" i="86"/>
  <c r="I120" i="86"/>
  <c r="I191" i="86"/>
  <c r="I159" i="86"/>
  <c r="I93" i="86"/>
  <c r="I201" i="86"/>
  <c r="I136" i="86"/>
  <c r="I72" i="86"/>
  <c r="I36" i="86"/>
  <c r="I216" i="86"/>
  <c r="I143" i="86"/>
  <c r="I63" i="86"/>
  <c r="I82" i="86"/>
  <c r="I190" i="86"/>
  <c r="I53" i="86"/>
  <c r="I178" i="86"/>
  <c r="I171" i="86"/>
  <c r="I169" i="86"/>
  <c r="I155" i="86"/>
  <c r="I126" i="86"/>
  <c r="I173" i="86"/>
  <c r="I56" i="86"/>
  <c r="I19" i="86"/>
  <c r="I103" i="86"/>
  <c r="I43" i="86"/>
  <c r="I66" i="86"/>
  <c r="I212" i="86"/>
  <c r="I213" i="86"/>
  <c r="I100" i="86"/>
  <c r="I94" i="86"/>
  <c r="I202" i="86"/>
  <c r="I137" i="86"/>
  <c r="I71" i="86"/>
  <c r="I106" i="86"/>
  <c r="I40" i="86"/>
  <c r="I179" i="86"/>
  <c r="I157" i="86"/>
  <c r="I37" i="86"/>
  <c r="I16" i="86"/>
  <c r="I22" i="86"/>
  <c r="I27" i="86"/>
  <c r="H222" i="86"/>
  <c r="H223" i="86" s="1"/>
  <c r="H224" i="86" s="1"/>
  <c r="H226" i="86" s="1"/>
  <c r="I144" i="86"/>
  <c r="I87" i="86"/>
  <c r="I187" i="86"/>
  <c r="I203" i="86"/>
  <c r="I139" i="86"/>
  <c r="I69" i="86"/>
  <c r="I196" i="86"/>
  <c r="I15" i="86"/>
  <c r="I41" i="86"/>
  <c r="I180" i="86"/>
  <c r="I57" i="86"/>
  <c r="I113" i="86"/>
  <c r="I220" i="86"/>
  <c r="I117" i="86"/>
  <c r="I175" i="86"/>
  <c r="I86" i="86"/>
  <c r="I208" i="86"/>
  <c r="I24" i="86"/>
  <c r="I52" i="86"/>
  <c r="I58" i="86"/>
  <c r="I217" i="86"/>
  <c r="I142" i="86"/>
  <c r="I98" i="86"/>
  <c r="I95" i="86"/>
  <c r="I200" i="86"/>
  <c r="I135" i="86"/>
  <c r="I70" i="86"/>
  <c r="I18" i="86"/>
  <c r="I48" i="86"/>
  <c r="I77" i="86"/>
  <c r="I78" i="86"/>
  <c r="I49" i="86"/>
  <c r="I174" i="86"/>
  <c r="I35" i="86"/>
  <c r="I46" i="86"/>
  <c r="I91" i="86"/>
  <c r="I147" i="86"/>
  <c r="I39" i="86"/>
  <c r="I197" i="86"/>
  <c r="I20" i="86"/>
  <c r="I162" i="86"/>
  <c r="I145" i="86"/>
  <c r="I97" i="86"/>
  <c r="I188" i="86"/>
  <c r="I161" i="86"/>
  <c r="I131" i="86"/>
  <c r="I31" i="86"/>
  <c r="I108" i="86"/>
  <c r="B67" i="86"/>
  <c r="C244" i="86"/>
  <c r="B245" i="86"/>
  <c r="C245" i="86" s="1"/>
  <c r="I74" i="86"/>
  <c r="H225" i="86" l="1"/>
  <c r="H227" i="86" s="1"/>
  <c r="H228" i="86" s="1"/>
  <c r="H229" i="86" s="1"/>
  <c r="H231" i="86" s="1"/>
  <c r="H246" i="86" s="1"/>
  <c r="B74" i="86"/>
  <c r="B246" i="86"/>
  <c r="C246" i="86" s="1"/>
  <c r="B247" i="86" l="1"/>
  <c r="C247" i="86" s="1"/>
  <c r="H254" i="86"/>
  <c r="H258" i="86"/>
  <c r="H259" i="86"/>
  <c r="H249" i="86"/>
  <c r="H255" i="86"/>
  <c r="H252" i="86"/>
  <c r="H242" i="86"/>
  <c r="H244" i="86"/>
  <c r="H245" i="86"/>
  <c r="H248" i="86"/>
  <c r="H257" i="86"/>
  <c r="H250" i="86"/>
  <c r="H256" i="86"/>
  <c r="H260" i="86"/>
  <c r="H243" i="86"/>
  <c r="H253" i="86"/>
  <c r="H251" i="86"/>
  <c r="H247" i="86"/>
  <c r="H233" i="86"/>
  <c r="G236" i="86" l="1"/>
  <c r="I246" i="86" s="1"/>
  <c r="B82" i="86"/>
  <c r="H261" i="86"/>
  <c r="I259" i="86" l="1"/>
  <c r="I247" i="86"/>
  <c r="I251" i="86"/>
  <c r="I249" i="86"/>
  <c r="I257" i="86"/>
  <c r="I245" i="86"/>
  <c r="I258" i="86"/>
  <c r="I252" i="86"/>
  <c r="I244" i="86"/>
  <c r="I255" i="86"/>
  <c r="I243" i="86"/>
  <c r="G264" i="86"/>
  <c r="I248" i="86"/>
  <c r="I256" i="86"/>
  <c r="I254" i="86"/>
  <c r="I253" i="86"/>
  <c r="I242" i="86"/>
  <c r="I260" i="86"/>
  <c r="I250" i="86"/>
  <c r="B93" i="86"/>
  <c r="B249" i="86" s="1"/>
  <c r="B248" i="86"/>
  <c r="C248" i="86" s="1"/>
  <c r="I261" i="86" l="1"/>
  <c r="B97" i="86"/>
  <c r="B250" i="86" s="1"/>
  <c r="C250" i="86" s="1"/>
  <c r="C249" i="86"/>
  <c r="B104" i="86" l="1"/>
  <c r="B251" i="86" s="1"/>
  <c r="C251" i="86" s="1"/>
  <c r="B140" i="86" l="1"/>
  <c r="B177" i="86" s="1"/>
  <c r="B252" i="86" l="1"/>
  <c r="C252" i="86" s="1"/>
  <c r="B182" i="86"/>
  <c r="B253" i="86"/>
  <c r="C253" i="86" s="1"/>
  <c r="B184" i="86" l="1"/>
  <c r="B255" i="86" s="1"/>
  <c r="B254" i="86"/>
  <c r="C254" i="86" s="1"/>
  <c r="B190" i="86" l="1"/>
  <c r="B256" i="86" s="1"/>
  <c r="C255" i="86"/>
  <c r="B207" i="86" l="1"/>
  <c r="B257" i="86" s="1"/>
  <c r="C256" i="86"/>
  <c r="B213" i="86" l="1"/>
  <c r="C257" i="86"/>
  <c r="B215" i="86" l="1"/>
  <c r="B217" i="86" s="1"/>
  <c r="B258" i="86"/>
  <c r="C258" i="86" s="1"/>
  <c r="B260" i="86" l="1"/>
  <c r="C260" i="86" s="1"/>
  <c r="B259" i="86"/>
  <c r="C259" i="86" s="1"/>
</calcChain>
</file>

<file path=xl/sharedStrings.xml><?xml version="1.0" encoding="utf-8"?>
<sst xmlns="http://schemas.openxmlformats.org/spreadsheetml/2006/main" count="727" uniqueCount="523">
  <si>
    <t xml:space="preserve">“1983/2023 –  40 AÑOS DE DEMOCRACIA”
</t>
  </si>
  <si>
    <t>COMPUTO Y PRESUPUESTO</t>
  </si>
  <si>
    <t>CONTRATISTA</t>
  </si>
  <si>
    <t>DOMICILIO: MORÓN</t>
  </si>
  <si>
    <t>RUBRO</t>
  </si>
  <si>
    <t>DESIGNACION DE LAS OBRAS</t>
  </si>
  <si>
    <t>Cómputo</t>
  </si>
  <si>
    <t>Presupuesto</t>
  </si>
  <si>
    <t>Unid.</t>
  </si>
  <si>
    <r>
      <t xml:space="preserve">Precio Unitario
</t>
    </r>
    <r>
      <rPr>
        <b/>
        <sz val="10"/>
        <color rgb="FF00B050"/>
        <rFont val="Arial"/>
        <family val="2"/>
      </rPr>
      <t>b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</si>
  <si>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</si>
  <si>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</si>
  <si>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Se deberá completar la columna de Precio Unitario (b)        </t>
    </r>
    <r>
      <rPr>
        <b/>
        <i/>
        <sz val="10"/>
        <rFont val="Arial"/>
        <family val="2"/>
      </rPr>
      <t>6)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</si>
  <si>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</si>
  <si>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1</t>
  </si>
  <si>
    <t>TAREAS PRELIMINARES</t>
  </si>
  <si>
    <t>1.01</t>
  </si>
  <si>
    <t>Estudio de suelos</t>
  </si>
  <si>
    <t>gl</t>
  </si>
  <si>
    <t>1.02</t>
  </si>
  <si>
    <t>Memoria de cálculo estructural</t>
  </si>
  <si>
    <t>1.03</t>
  </si>
  <si>
    <t>Cerco de obra exterior provisorio, rígido</t>
  </si>
  <si>
    <t>ml</t>
  </si>
  <si>
    <t>1.04</t>
  </si>
  <si>
    <t>Cerco de obra interior provisorio, liviano</t>
  </si>
  <si>
    <t>1.05</t>
  </si>
  <si>
    <t>Replanteo y nivelación de Obra</t>
  </si>
  <si>
    <t>m2</t>
  </si>
  <si>
    <t>DEMOLICIÓN, RETIROS Y MOVIMIENTO DE SUELOS</t>
  </si>
  <si>
    <t>Obra nueva (exterior)</t>
  </si>
  <si>
    <t>2.01</t>
  </si>
  <si>
    <t>Retiro y reubicación de módulos existentes (medidas: 6,00x2,40)</t>
  </si>
  <si>
    <t>un</t>
  </si>
  <si>
    <t>2.02</t>
  </si>
  <si>
    <t>Retiro y trasplante de arbusto existente</t>
  </si>
  <si>
    <t>2.03</t>
  </si>
  <si>
    <t>Desmonte, retiro de tierra y nivelación de sup. p/ejecutar contrapisos y/o plateas. Incluye compactacion con tosca e=20cm + suelo cal e=20cm</t>
  </si>
  <si>
    <t>2.04</t>
  </si>
  <si>
    <t>2.05</t>
  </si>
  <si>
    <t>Retiro de instalación cloacal de módulos existentes</t>
  </si>
  <si>
    <t>2.06</t>
  </si>
  <si>
    <t>Carga y retiro de tierra con camión</t>
  </si>
  <si>
    <t>m3</t>
  </si>
  <si>
    <t>2.07</t>
  </si>
  <si>
    <t>Excavación para fundaciones - Zapata Corrida</t>
  </si>
  <si>
    <t>2.08</t>
  </si>
  <si>
    <t>Zanjeo para tendido de instalación agua y eléctrica de módulos</t>
  </si>
  <si>
    <t>2.09</t>
  </si>
  <si>
    <t>Demolición solados</t>
  </si>
  <si>
    <t>2.10</t>
  </si>
  <si>
    <t>Demolición contrapiso</t>
  </si>
  <si>
    <t>2.11</t>
  </si>
  <si>
    <t>Reubicacion de antena. Medidas:</t>
  </si>
  <si>
    <t>Oficina Plan de vuelo (interior)</t>
  </si>
  <si>
    <t>Retiro de puertas existentes (0,75x2,10)</t>
  </si>
  <si>
    <t>2.12</t>
  </si>
  <si>
    <t>Demolición de tabiques Durlock h=2,8</t>
  </si>
  <si>
    <t>2.13</t>
  </si>
  <si>
    <t>Retiro de unidad exterior e interior de AA</t>
  </si>
  <si>
    <t>2.14</t>
  </si>
  <si>
    <t>Demolición de mampostería para apertura de vano (puerta)</t>
  </si>
  <si>
    <t>ESTRUCTURAS DE H°A°</t>
  </si>
  <si>
    <t>3.01</t>
  </si>
  <si>
    <t>Fundación zapata corrida</t>
  </si>
  <si>
    <t>3.02</t>
  </si>
  <si>
    <t>Refuerzos verticales de H°A°</t>
  </si>
  <si>
    <t>3.03</t>
  </si>
  <si>
    <t>Vigas de H°A°</t>
  </si>
  <si>
    <t>3.04</t>
  </si>
  <si>
    <t>Voladizos y aleros de H°A°</t>
  </si>
  <si>
    <t>3.05</t>
  </si>
  <si>
    <t xml:space="preserve">Losetas tipo SHAP (0,60x6,00x0,20) </t>
  </si>
  <si>
    <t>ALBAÑILERÍA</t>
  </si>
  <si>
    <t>Mamposterías</t>
  </si>
  <si>
    <t>4.01</t>
  </si>
  <si>
    <t>Mampostería de cimientos de 28</t>
  </si>
  <si>
    <t>4.02</t>
  </si>
  <si>
    <t>4.03</t>
  </si>
  <si>
    <t>M2- Ladrillo común visto</t>
  </si>
  <si>
    <t>4.04</t>
  </si>
  <si>
    <t>Aplicación de Aislación Hidrófuga Cementicia horizontal de 1.º calidad  tipo APR1 2kg/m2 o material de similar prestación</t>
  </si>
  <si>
    <t>4.05</t>
  </si>
  <si>
    <t>Aislación Hidráulica Horizontal Con Film de Polietileno de 200 µ</t>
  </si>
  <si>
    <t>Contrapisos y carpetas</t>
  </si>
  <si>
    <t>4.06</t>
  </si>
  <si>
    <t>Contrapiso de Hormigón e=0,15</t>
  </si>
  <si>
    <t>4.07</t>
  </si>
  <si>
    <t>Carpeta niveladora e=3cm</t>
  </si>
  <si>
    <t>4.08</t>
  </si>
  <si>
    <t>Ejecución de banquinas e=10cm</t>
  </si>
  <si>
    <t>Revoques y revestimientos</t>
  </si>
  <si>
    <t>4.09</t>
  </si>
  <si>
    <t>Revoque grueso interior. h=2,80</t>
  </si>
  <si>
    <t>4.10</t>
  </si>
  <si>
    <t>Revoque hidrófugo (incluye mampostería de cimientos). h=2,80</t>
  </si>
  <si>
    <t>4.11</t>
  </si>
  <si>
    <t>Enlucido de yeso interior. h=2,80</t>
  </si>
  <si>
    <t>4.12</t>
  </si>
  <si>
    <t>R3- Revestimiento cerámico 30x60 color blanco</t>
  </si>
  <si>
    <t>4.13</t>
  </si>
  <si>
    <t>4.14</t>
  </si>
  <si>
    <t>S2- Solado exterior - Vereda de H° peinado con cordón alisado</t>
  </si>
  <si>
    <t>4.15</t>
  </si>
  <si>
    <t>S3- Solado exterior - rampa de H° rodillado</t>
  </si>
  <si>
    <t>4.16</t>
  </si>
  <si>
    <t>Juntas de dilatación de la vereda perimetral</t>
  </si>
  <si>
    <t>4.17</t>
  </si>
  <si>
    <t>Z1- Zócalo EPS color blanco. h=7cm</t>
  </si>
  <si>
    <t>4.18</t>
  </si>
  <si>
    <t>5.01</t>
  </si>
  <si>
    <t>Barrera de vapor: Film de polietileno, espesor 200 micrones</t>
  </si>
  <si>
    <t>5.02</t>
  </si>
  <si>
    <t>Aislación térmica: Planchas de poliestireno expandido, espesor 40mm, densidad 15 Kg/m3</t>
  </si>
  <si>
    <t>5.03</t>
  </si>
  <si>
    <t>5.04</t>
  </si>
  <si>
    <t>Carpeta de nivelación hidrófuga s/losa e=2,5cm</t>
  </si>
  <si>
    <t>5.05</t>
  </si>
  <si>
    <t>Pintura asfáltica bajo membrana</t>
  </si>
  <si>
    <t>5.06</t>
  </si>
  <si>
    <t>Aislación hidrófuga: Membrana tipo Megaflex Geotextil 40kg Transitable Geotrans 450, espesor 4mm</t>
  </si>
  <si>
    <t>CONSTRUCCIÓN EN SECO</t>
  </si>
  <si>
    <t>Cielorrasos</t>
  </si>
  <si>
    <t>6.01</t>
  </si>
  <si>
    <t>C1- Cielorraso de placa de roca de yeso común antihumedad, junta tomada</t>
  </si>
  <si>
    <t>6.02</t>
  </si>
  <si>
    <t>C2- Cielorraso suspendido desmontable placas de 60x60 tipo DecoAcustic</t>
  </si>
  <si>
    <t>6.03</t>
  </si>
  <si>
    <t>C4- Ajuste perimetral de cielorraso de placa de roca de yeso</t>
  </si>
  <si>
    <t>Tabiquerías</t>
  </si>
  <si>
    <t>6.04</t>
  </si>
  <si>
    <t>6.05</t>
  </si>
  <si>
    <t>CARPINTERÍAS</t>
  </si>
  <si>
    <t>PUERTAS</t>
  </si>
  <si>
    <t>7.01</t>
  </si>
  <si>
    <t>P1- Puerta simple tipo placa MDF color blanco con marco de chapa decapada DWG n°16. Incluye guarda pies y guarda picaporte. Medida: 0,9x2,10m</t>
  </si>
  <si>
    <t>7.02</t>
  </si>
  <si>
    <t>P2- Puerta simple tipo placa MDF color blanco con marco de chapa decapada DWG n°16. Incluye guarda pies, guarda picaporte, sistema de cierre hidráulico automático y barra oblicua. Medida: 0,90x2,10m</t>
  </si>
  <si>
    <t>7.03</t>
  </si>
  <si>
    <t>7.04</t>
  </si>
  <si>
    <t>VENTANAS</t>
  </si>
  <si>
    <t>7.05</t>
  </si>
  <si>
    <t xml:space="preserve">V1- Ventana de hoja de abrir + paño fijo + mosquitero: perfil de aluminio color negro. Vidrio: DVH. Vidrio externo Float gris incoloro 3mm + PVB 0,38mm + Float incoloro 3mm + Cámara de aire 9mm + Vidrio interno Float incoloro 3mm + PVB 0,38mm + Float incoloro 3mm Tipo Línea Modena color negro. Med.: 1,20 x 1,60 m. </t>
  </si>
  <si>
    <t>7.06</t>
  </si>
  <si>
    <t xml:space="preserve">V2- Ventana de hoja de abrir + paño fijo + mosquitero: perfil de aluminio color negro. Vidrio: DVH. Vidrio externo Float gris incoloro 3mm + PVB 0,38mm + Float incoloro 3mm + Cámara de aire 9mm + Vidrio interno Float incoloro 3mm + PVB 0,38mm + Float incoloro 3mm Tipo Línea A30 New. Med.: 2,40 x 1,80 m. </t>
  </si>
  <si>
    <t>7.07</t>
  </si>
  <si>
    <t xml:space="preserve">V3- Ventana de hoja de abrir + mosquitero: perfil de aluminio color negro. Vidrio: DVH. Vidrio externo Float incoloro 3mm + PVB 0,38mm + Float incoloro 3mm Tipo Línea Modena color negro. Med.: 0,40 x 0,60 m. </t>
  </si>
  <si>
    <t>7.08</t>
  </si>
  <si>
    <t xml:space="preserve">V4- Ventana de hoja de abrir + paño fijo + mosquitero: perfil de aluminio color negro. Vidrio: DVH. Vidrio externo gris Float incoloro 3mm + PVB 0,38mm + Float incoloro 3mm + Cámara de aire 9mm + Vidrio interno Float incoloro 3mm + PVB 0,38mm + Float incoloro 3mm Tipo Línea Modena color negro. Med.: 1,63 x 2,00 m. </t>
  </si>
  <si>
    <t>HERRERÍA</t>
  </si>
  <si>
    <t>8.01</t>
  </si>
  <si>
    <t>PR1 Puerta reja. Provisión y colocación de puerta reja de resguardo del grupo electrógeno en el sector de semicubierto. Medida: 1,75x2,84. s/ planilla</t>
  </si>
  <si>
    <t>8.02</t>
  </si>
  <si>
    <t>PR2 Porton Cerco perimetral. Porton dos hojas de abrir, caño rectangular 50x100x2mm + tejido romboidal. Medida: 3,00x2,00 s/ planilla</t>
  </si>
  <si>
    <t>8.03</t>
  </si>
  <si>
    <t>Refuerzos estructurales en tabiques para amurado de equipamientos y carpinterías</t>
  </si>
  <si>
    <t>PINTURA</t>
  </si>
  <si>
    <t>9.01</t>
  </si>
  <si>
    <t>R1- Pintura interior látex ultralavable mate color blanco</t>
  </si>
  <si>
    <t>9.02</t>
  </si>
  <si>
    <t>R2- Pintura exterior siliconada impermeable e incolora para ladrillos h=3,30</t>
  </si>
  <si>
    <t>9.03</t>
  </si>
  <si>
    <t>Ro3- Esmalte sintético para herrería</t>
  </si>
  <si>
    <t>9.04</t>
  </si>
  <si>
    <t>Pintura poliuretánica para cubierta sobre membrana</t>
  </si>
  <si>
    <t>9.05</t>
  </si>
  <si>
    <t>Pintura para H° visto</t>
  </si>
  <si>
    <t>9.06</t>
  </si>
  <si>
    <t>Pintura asfáltica en muros</t>
  </si>
  <si>
    <t>INSTALCACIÓN SANITARIA</t>
  </si>
  <si>
    <t>ARTEFACTOS SANITARIOS</t>
  </si>
  <si>
    <t>10.01</t>
  </si>
  <si>
    <t>Inodoro c/ mochila, asiento y tapa línea tipo Espacio Ferrum</t>
  </si>
  <si>
    <t>10.02</t>
  </si>
  <si>
    <t>Pileta de cocina Aº Iº doble bacha 59x34 - A6</t>
  </si>
  <si>
    <t>10.03</t>
  </si>
  <si>
    <t>Lavatorio con columna - A18</t>
  </si>
  <si>
    <t>GRIFERÍA</t>
  </si>
  <si>
    <t>10.04</t>
  </si>
  <si>
    <t>10.05</t>
  </si>
  <si>
    <t>Grifería cocina monocomando tipo FV Arizona pico largo</t>
  </si>
  <si>
    <t>10.06</t>
  </si>
  <si>
    <t>Griferia tipo FV Pressmatic para discapacitados</t>
  </si>
  <si>
    <t>10.07</t>
  </si>
  <si>
    <t>Griferia ducha exterior Tipo FV Arizona monocomando 0310/B1-CR</t>
  </si>
  <si>
    <t>ACCESORIOS</t>
  </si>
  <si>
    <t>Dsipenser toallas tipo INELEC Steel 1501 AR 725</t>
  </si>
  <si>
    <t>10.08</t>
  </si>
  <si>
    <t>Dispenser de jabón liquido de acero inoxidable tipo INELEC con acabado mate</t>
  </si>
  <si>
    <t>10.09</t>
  </si>
  <si>
    <t>Cesto de basura 14 lts. Tipo INELEC Acero inoxidable</t>
  </si>
  <si>
    <t>10.10</t>
  </si>
  <si>
    <t>Barral Fijo  horizontal tipo Ferrum Espacio  VEFR5</t>
  </si>
  <si>
    <t>10.11</t>
  </si>
  <si>
    <t>Barral Movil rebatible con portarrollo y accionador tipo Ferrum Espacio VTEPA</t>
  </si>
  <si>
    <t>10.12</t>
  </si>
  <si>
    <t>Barral Movil rebatible tipo Ferrum Espacio VTEPA</t>
  </si>
  <si>
    <t>10.13</t>
  </si>
  <si>
    <t>Espejo basculante tipo Ferrum Espacio VTEE1 B</t>
  </si>
  <si>
    <t>10.14</t>
  </si>
  <si>
    <t>10.15</t>
  </si>
  <si>
    <t>10.16</t>
  </si>
  <si>
    <t>10.17</t>
  </si>
  <si>
    <t>Cámara de inspección 0,60 x 0,60 doble cierre hermético</t>
  </si>
  <si>
    <t>10.18</t>
  </si>
  <si>
    <t>Interceptor de grasa 300 litros</t>
  </si>
  <si>
    <t>Tanque de reserva Flat 500 litros</t>
  </si>
  <si>
    <t>10.20</t>
  </si>
  <si>
    <t>Cañeria vertical PP Ø0,110 c/ caño camara Duratop XR</t>
  </si>
  <si>
    <t>10.21</t>
  </si>
  <si>
    <t xml:space="preserve">Embudo s/ losa salida lateral Sifonico 30 x 30 </t>
  </si>
  <si>
    <t>10.22</t>
  </si>
  <si>
    <t xml:space="preserve">Boca de Desague Abierta 30 x 30 </t>
  </si>
  <si>
    <t>10.23</t>
  </si>
  <si>
    <t>10.24</t>
  </si>
  <si>
    <t>10.25</t>
  </si>
  <si>
    <t>10.26</t>
  </si>
  <si>
    <t>10.27</t>
  </si>
  <si>
    <t>10.28</t>
  </si>
  <si>
    <t>PPA 0,063</t>
  </si>
  <si>
    <t>Boca de Acceso 20x20</t>
  </si>
  <si>
    <t>Ramal curvo 45º 0,110</t>
  </si>
  <si>
    <t>Ramal curvo 45º 0,110 x 0,063</t>
  </si>
  <si>
    <t>Sombrerete  PCV 0,063</t>
  </si>
  <si>
    <t>INSTALACIÓN ELÉCTRICA</t>
  </si>
  <si>
    <t>INSTALACIÓN</t>
  </si>
  <si>
    <t>11.01</t>
  </si>
  <si>
    <t>Provisión, montaje e interconexión de un tablero de Obra</t>
  </si>
  <si>
    <t>11.02</t>
  </si>
  <si>
    <t>Provision e instalacion Tablero Seccional sector ARO AIS (TS-ARO AIS). Se contempla Gabinete+Proteccion cabecera+Elementos serguridad con su protecciones (Indicador de Fase+Bornera distribuidora+Descargador)</t>
  </si>
  <si>
    <t>11.03</t>
  </si>
  <si>
    <t>Provision, canalización y tendido de Conductor GEL (4x10mm2+T LS0H) Caño H°G°51</t>
  </si>
  <si>
    <t>11.04</t>
  </si>
  <si>
    <t>Provision, canalización y tendido cable señal GEL (5x2,50mm2+T LS0H) Caño H°G°25</t>
  </si>
  <si>
    <t>11.05</t>
  </si>
  <si>
    <t>Adecuación Tablero transferencia automática  (TTA) .</t>
  </si>
  <si>
    <t>11.06</t>
  </si>
  <si>
    <t>Cableado alimentador desde TTA existente hasta TS-Instrucción  (4x6mm2+T LS0H).</t>
  </si>
  <si>
    <t>11.07</t>
  </si>
  <si>
    <t>Provision e Instalación bandejas BT perforada 1050 mm con accesorios y soportes laterales.</t>
  </si>
  <si>
    <t>11.08</t>
  </si>
  <si>
    <t>Provisión e instalación interruptores de efecto un punto</t>
  </si>
  <si>
    <t>11.09</t>
  </si>
  <si>
    <t>Provisión e instalación interruptores de efecto dos puntos</t>
  </si>
  <si>
    <t>11.10</t>
  </si>
  <si>
    <t>Canalizacion y cableado bocas de iluminacion.</t>
  </si>
  <si>
    <t>11.11</t>
  </si>
  <si>
    <t>Provision, canalización y cableado embutido - tomacorrientes.</t>
  </si>
  <si>
    <t xml:space="preserve">un </t>
  </si>
  <si>
    <t>11.12</t>
  </si>
  <si>
    <t xml:space="preserve">Provision, canalización y cableado PUESTO TIPO "A" </t>
  </si>
  <si>
    <t>11.13</t>
  </si>
  <si>
    <t xml:space="preserve">Provision, canalización y cableado PUESTO TIPO "C" </t>
  </si>
  <si>
    <t>11.14</t>
  </si>
  <si>
    <t>Provision, canalización y cableado TUE A.A.con int termomagnetico para corte de mantenimiento sobre caja tipo Roker PR409.</t>
  </si>
  <si>
    <t>11.15</t>
  </si>
  <si>
    <t>Caja con corte para AA</t>
  </si>
  <si>
    <t>11.16</t>
  </si>
  <si>
    <t>Confeccion de protocolo de PAT y continuidad de las masas (SRT).</t>
  </si>
  <si>
    <t>11.17</t>
  </si>
  <si>
    <t>Pararrayo de 5 puntas tipo Franklin con descarga a tierra</t>
  </si>
  <si>
    <t>11.18</t>
  </si>
  <si>
    <t>Puesta a tierra</t>
  </si>
  <si>
    <t>11.19</t>
  </si>
  <si>
    <t>Caja con barra equipotencial.</t>
  </si>
  <si>
    <t>11.20</t>
  </si>
  <si>
    <t>Provición e instalación sistema fotocontrol para automatizar ilum ext.</t>
  </si>
  <si>
    <t>11.21</t>
  </si>
  <si>
    <t>Movimiento Grupo electrogeno (Desconexión y reconexión) de ubicación actual a ubicación provisoria y de provisoria a definitiva</t>
  </si>
  <si>
    <t>ARTEFACTOS</t>
  </si>
  <si>
    <t>11.22</t>
  </si>
  <si>
    <t>Provisión y Colocación Artefactos de iluminación LED 60x60 , tipo Backlight  embutir 4000k</t>
  </si>
  <si>
    <t>11.23</t>
  </si>
  <si>
    <t>Provisión y Colocación artefacto de tubo led 2x18w tipo tipo Marea color 4000k estanco antiexplosivo.</t>
  </si>
  <si>
    <t>11.24</t>
  </si>
  <si>
    <t>Provisión y Colocación Artefactos de iluminación LED 22,5 x 22,5 tipo PC18 de embutir 4000k</t>
  </si>
  <si>
    <t>11.25</t>
  </si>
  <si>
    <t>Provisión y Colocación Artefactos de iluminación LED aplique tipo tortuga oval  Lucciola 4000k 20w</t>
  </si>
  <si>
    <t>11.26</t>
  </si>
  <si>
    <t>11.27</t>
  </si>
  <si>
    <t>Célula fotoeléctrica 10A. Tipo CE</t>
  </si>
  <si>
    <t>11.28</t>
  </si>
  <si>
    <t>Provision e instalacion de Kit de emergencia para luminarias LED tipo Atomlux 1601n-led</t>
  </si>
  <si>
    <t>11.29</t>
  </si>
  <si>
    <t>Provision e instalacion de Kit de Cartel de salida de emergencia con bateria.</t>
  </si>
  <si>
    <t>CORRIENTES DÉBILES</t>
  </si>
  <si>
    <t>11.30</t>
  </si>
  <si>
    <t>Cañeria vacía y bocas para puestos de datos, con tanza testigo</t>
  </si>
  <si>
    <t>11.31</t>
  </si>
  <si>
    <t>Provision y canalización PUESTO DATOS TIPO "A y C" (2 boca de datos)</t>
  </si>
  <si>
    <t>11.32</t>
  </si>
  <si>
    <t>Provisión de face plate Cambre Silgo XXII en puestos datos</t>
  </si>
  <si>
    <t>11.33</t>
  </si>
  <si>
    <t>Provisión e instalacion de bandeja 50mm con accesorios para Señales debiles</t>
  </si>
  <si>
    <t>INSTALACIÓN TERMOMECANICA</t>
  </si>
  <si>
    <t>12.01</t>
  </si>
  <si>
    <t>Equipo de aire acondicionado sistema Split frio/calor tipo de pared SP-001 (capacidad mínima 4500 frig./hora) tipo Carrier o similar en oficina</t>
  </si>
  <si>
    <t>12.02</t>
  </si>
  <si>
    <t>Equipo de aire acondicionado sistema Split frio/calor tipo de pared SP-002 (capacidad mínima 5500 frig./hora) tipo Carrier o similaren Sala de Instrucción</t>
  </si>
  <si>
    <t>12.03</t>
  </si>
  <si>
    <t>Equipo de aire acondicionado sistema Split frio/calor tipo de pared SP-003 (capacidad mínima 5500 frig./hora) tipo Carrier o similar en Office</t>
  </si>
  <si>
    <t>12.04</t>
  </si>
  <si>
    <t>Reinstalacion unidad exterior e interior de AA</t>
  </si>
  <si>
    <t>MESADAS</t>
  </si>
  <si>
    <t>13.01</t>
  </si>
  <si>
    <t>Mesada de granito con zocalo en office</t>
  </si>
  <si>
    <t>SISTEMA DE OSCURECIMIENTO</t>
  </si>
  <si>
    <t>14.01</t>
  </si>
  <si>
    <t>Provisión y colocación de cortinas nuevas corredizas en lamas. 
Medida:1,12x2,40</t>
  </si>
  <si>
    <t>14.02</t>
  </si>
  <si>
    <t>Provisión y colocación de cortinas nuevas corredizas en lamas. 
Medida:1,20x1,40</t>
  </si>
  <si>
    <t>14.03</t>
  </si>
  <si>
    <t>Provisión y colocación de cortinas nuevas corredizas en lamas. 
Medida:2,40x1,80</t>
  </si>
  <si>
    <t>14.04</t>
  </si>
  <si>
    <t>Provisión y colocación de cortinas nuevas corredizas en lamas. 
Medida:1,63x2,00</t>
  </si>
  <si>
    <t>14.05</t>
  </si>
  <si>
    <t>Provisión y colocación de cortinas nuevas corredizas en lamas. 
Medida:3,60x2,20</t>
  </si>
  <si>
    <t>MOBILIARIOS</t>
  </si>
  <si>
    <t>15.01</t>
  </si>
  <si>
    <t>ESCRITSIMPLE-A- Escritorio simple (1,20x0,60)</t>
  </si>
  <si>
    <t>15.02</t>
  </si>
  <si>
    <t>ESCRITGERENC-B- Escritorio gerencial tipo B en L</t>
  </si>
  <si>
    <t>15.03</t>
  </si>
  <si>
    <t>15.04</t>
  </si>
  <si>
    <t>MGUARDBAJO- Mueble de guardado bajo (0,40x0,96)</t>
  </si>
  <si>
    <t>15.05</t>
  </si>
  <si>
    <t>CAJONROD- Cajonera rodante  (0,45x0,45)</t>
  </si>
  <si>
    <t>15.06</t>
  </si>
  <si>
    <t>SILLAOPERAT-A- Silla operativa tipo A</t>
  </si>
  <si>
    <t>15.07</t>
  </si>
  <si>
    <t>PUPITRE-A- Silla pupitre tipo A</t>
  </si>
  <si>
    <t>15.08</t>
  </si>
  <si>
    <t>SILLACOMEDOR- Silla comedor</t>
  </si>
  <si>
    <t>15.09</t>
  </si>
  <si>
    <t>15.10</t>
  </si>
  <si>
    <t>ME1- Mueble de guardado Instrucción s/planilla</t>
  </si>
  <si>
    <t>15.11</t>
  </si>
  <si>
    <t>ME2 - Mueble bajo mesada + estante flotante en office</t>
  </si>
  <si>
    <t>15.12</t>
  </si>
  <si>
    <t>ME3 - Bastidor + 2 puertas MDF en depósito de ingreso (1,44x2,60)</t>
  </si>
  <si>
    <t>15.13</t>
  </si>
  <si>
    <t>ME4 - Bastidor + 2 puerta MDF en sector sanitarios (1,50x2,20)</t>
  </si>
  <si>
    <t>15.14</t>
  </si>
  <si>
    <t>CESTO- Cesto de basura</t>
  </si>
  <si>
    <t>15.15</t>
  </si>
  <si>
    <t>PERCHERO- Perchero de pie metálico 1,70m</t>
  </si>
  <si>
    <t>15.16</t>
  </si>
  <si>
    <t>PIZARRABLANCA- Pizarra blanca (0,80x1,20)</t>
  </si>
  <si>
    <t>EQUIPAMIENTOS</t>
  </si>
  <si>
    <t>16.01</t>
  </si>
  <si>
    <t>Heladera c/ freezer de bajo consumo - alta 280lts.</t>
  </si>
  <si>
    <t>16.02</t>
  </si>
  <si>
    <t>Microondas de 21 lts, primera marca.</t>
  </si>
  <si>
    <t>16.03</t>
  </si>
  <si>
    <t>16.04</t>
  </si>
  <si>
    <t>16.05</t>
  </si>
  <si>
    <t>GRAFICA Y SEÑALÉTICA</t>
  </si>
  <si>
    <t>17.01</t>
  </si>
  <si>
    <t>Identificadoras en vinilo adhesivo de corte color gris sobre las puertas</t>
  </si>
  <si>
    <t>INSTALCIÓN CONTRA INCENDIO</t>
  </si>
  <si>
    <t>18.01</t>
  </si>
  <si>
    <t>LIMPIEZA DE OBRA</t>
  </si>
  <si>
    <t>19.01</t>
  </si>
  <si>
    <t>Limpieza periódica  (incluye volquetes y retiro de escombros)</t>
  </si>
  <si>
    <t>mes</t>
  </si>
  <si>
    <t>19.02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</si>
  <si>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</si>
  <si>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</si>
  <si>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</si>
  <si>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</si>
  <si>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</si>
  <si>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</si>
  <si>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</si>
  <si>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</si>
  <si>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</si>
  <si>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</si>
  <si>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</si>
  <si>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</si>
  <si>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</si>
  <si>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</si>
  <si>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PESUPUESTO</t>
  </si>
  <si>
    <t>COEFICIENTE RESUMEN (CR)</t>
  </si>
  <si>
    <t>PRESUPUESTO GENERAL (COSTO-COSTO x CR A )</t>
  </si>
  <si>
    <t>PRECIO TOTAL DE OBRA</t>
  </si>
  <si>
    <t>PLANILLA RESUMEN</t>
  </si>
  <si>
    <t>% incidencia</t>
  </si>
  <si>
    <t>SUBTOTAL</t>
  </si>
  <si>
    <t xml:space="preserve">Superficie                                   </t>
  </si>
  <si>
    <t xml:space="preserve">Precio por m2 de Edificación                                            </t>
  </si>
  <si>
    <t>$/m2</t>
  </si>
  <si>
    <t>INCIDENCIA DEL COSTO DE LOS COMPONENTES EN EL COSTO DIRECO DE OBRA</t>
  </si>
  <si>
    <t>Componentes</t>
  </si>
  <si>
    <t>Factor A</t>
  </si>
  <si>
    <t>Indice de valor a considerar</t>
  </si>
  <si>
    <t>FM</t>
  </si>
  <si>
    <t xml:space="preserve">Materiales </t>
  </si>
  <si>
    <t>Según Fórmula Tabla 1</t>
  </si>
  <si>
    <t>MO</t>
  </si>
  <si>
    <t>Mano de Obra</t>
  </si>
  <si>
    <t>"Anexo INDEC " ICC- Art.15 a) - Capítulo Mano de obra</t>
  </si>
  <si>
    <t>FME</t>
  </si>
  <si>
    <t xml:space="preserve">Equipos y Máquinas </t>
  </si>
  <si>
    <t>T - 1</t>
  </si>
  <si>
    <t>COEFICIENTES DE PONDERACION DE LOS MATERIALES</t>
  </si>
  <si>
    <t>Materiales</t>
  </si>
  <si>
    <t>Factor B</t>
  </si>
  <si>
    <t>Fuente de Indice</t>
  </si>
  <si>
    <t>M1</t>
  </si>
  <si>
    <t>Albañilería</t>
  </si>
  <si>
    <t>"Anexo INDEC " ICC- Art.15 b) - Ítem albañilería</t>
  </si>
  <si>
    <t>M2</t>
  </si>
  <si>
    <t>Carpintería Metálica y Herrería</t>
  </si>
  <si>
    <t>"Anexo INDEC " ICC- Art.15 d) - Ítem Carpintería metálica y herrería</t>
  </si>
  <si>
    <t>M3</t>
  </si>
  <si>
    <t>Instalación Eléctrica</t>
  </si>
  <si>
    <t>"Anexo INDEC " ICC-  Art.15 g) -Ítem Instalación eléctrica</t>
  </si>
  <si>
    <t>M4</t>
  </si>
  <si>
    <t>Pintura</t>
  </si>
  <si>
    <t>"Anexo INDEC " Mat. Elem  - Cod .35110_32  -  Ítem Pintura al látex para exteriores</t>
  </si>
  <si>
    <t>M5</t>
  </si>
  <si>
    <t>Hormigon Elaborado</t>
  </si>
  <si>
    <t xml:space="preserve">"Anexo INDEC "  Cuadro 11. Índice de precios internos básicos al por mayor (IPIB)   - Cod .37510-11 -Hormigon elaborado               </t>
  </si>
  <si>
    <t>T -2</t>
  </si>
  <si>
    <t>COEFICIENTES DE PONDERACION DE EQUIPOS Y MAQUINAS</t>
  </si>
  <si>
    <t>AE</t>
  </si>
  <si>
    <t>Amortización de equipos</t>
  </si>
  <si>
    <t xml:space="preserve">Anexo INDEC " IPM- Cuadro 1- Importados - Indices Equipos -Amortización de equipos - </t>
  </si>
  <si>
    <t>CAE</t>
  </si>
  <si>
    <t>Coeficiente Amortización</t>
  </si>
  <si>
    <t>Se adopta 0,7</t>
  </si>
  <si>
    <t>CRR</t>
  </si>
  <si>
    <t>Coeficiente Rep. y Rep.CRR</t>
  </si>
  <si>
    <t>Se adopta 0,3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</si>
  <si>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</si>
  <si>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</si>
  <si>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</si>
  <si>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</si>
  <si>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</si>
  <si>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</si>
  <si>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</si>
  <si>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</si>
  <si>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</si>
  <si>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</si>
  <si>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</si>
  <si>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</si>
  <si>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</si>
  <si>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</si>
  <si>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</si>
  <si>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</si>
  <si>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</si>
  <si>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</si>
  <si>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</si>
  <si>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</si>
  <si>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</si>
  <si>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</si>
  <si>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</si>
  <si>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</si>
  <si>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</si>
  <si>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</si>
  <si>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</si>
  <si>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</si>
  <si>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</si>
  <si>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</si>
  <si>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</si>
  <si>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</si>
  <si>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</si>
  <si>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</si>
  <si>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</si>
  <si>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</si>
  <si>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</si>
  <si>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</si>
  <si>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</si>
  <si>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</si>
  <si>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</si>
  <si>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</si>
  <si>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PRESUPUESTO</t>
  </si>
  <si>
    <t>D= C + IMP</t>
  </si>
  <si>
    <t>D/A</t>
  </si>
  <si>
    <t>Piso 03</t>
  </si>
  <si>
    <t>Piso 04</t>
  </si>
  <si>
    <t>Piso 5</t>
  </si>
  <si>
    <t>Hormigón de pendiente de leca o Material Alveolar - s/Losa e=5cm</t>
  </si>
  <si>
    <t>cambio de unidad de m2 a m3</t>
  </si>
  <si>
    <t>ya cambié la cant - verificar si está bien</t>
  </si>
  <si>
    <t>incluir medidas de antena para verificar cotización</t>
  </si>
  <si>
    <t>2.15</t>
  </si>
  <si>
    <t>Canilla de servicio 1/4 de vuelta tipo FV Caballito metálica</t>
  </si>
  <si>
    <t>chequarlo con guille</t>
  </si>
  <si>
    <t>no será de 150</t>
  </si>
  <si>
    <t>Provisión y Colocación Artefactos de iluminación LED barra, bajo alacena 1 ml</t>
  </si>
  <si>
    <t>chequear con guille</t>
  </si>
  <si>
    <t>MESAOFFICE- Mesa office/sala de descanso (0,80x0,80)</t>
  </si>
  <si>
    <t>Traslado de antena. Medidas: 15 metros</t>
  </si>
  <si>
    <t>Nueva Alimentación y distribucioon de Agua Fría y Agua Caliente. Sistema termofusión realizado en polipropileno copolímero de Ø25. Incluyendo llaves de paso, codos, tes, y todos los accesorios.</t>
  </si>
  <si>
    <t>Ejecución de instalación de cañería cloacal primaria y secundaria en caños Awaduct para baños y office hasta cañerías de descarga y ventilación.</t>
  </si>
  <si>
    <t>Instalación colector tanque de reserva</t>
  </si>
  <si>
    <t>AGUA</t>
  </si>
  <si>
    <t>TANQUE DE RESERVA</t>
  </si>
  <si>
    <t>CLOACAL</t>
  </si>
  <si>
    <t>PLUVIAL</t>
  </si>
  <si>
    <t>Provisión y colocación matafuegos ABC 5kg</t>
  </si>
  <si>
    <t>10.19</t>
  </si>
  <si>
    <t>Provision e Instalación bandejas BT perforada 150 mm con accesorios y soportes laterales.</t>
  </si>
  <si>
    <t>CUBIERTA METALICA</t>
  </si>
  <si>
    <t>OBRA NUEVA</t>
  </si>
  <si>
    <t>FECHA:</t>
  </si>
  <si>
    <t>TIPO DE OBRA:  AMPLIACIÓN DE EDIFICIO OPERATIVO Y READECUACIÓN DE OFICINAS</t>
  </si>
  <si>
    <t>RACKS-8BOT- Rack metálico para 8 bidones</t>
  </si>
  <si>
    <t>Pava eléctrica bajo consumo de 2 lts.</t>
  </si>
  <si>
    <t>Cesto de basura extraíble doble bajo mesada</t>
  </si>
  <si>
    <t>Termo tanque eléctrico 55lts.</t>
  </si>
  <si>
    <r>
      <t xml:space="preserve">Canto.
</t>
    </r>
    <r>
      <rPr>
        <b/>
        <sz val="10"/>
        <color theme="0" tint="-0.34998626667073579"/>
        <rFont val="Arial"/>
        <family val="2"/>
      </rPr>
      <t>a</t>
    </r>
  </si>
  <si>
    <r>
      <t xml:space="preserve">Precio Ítem
</t>
    </r>
    <r>
      <rPr>
        <b/>
        <sz val="10"/>
        <color theme="0" tint="-0.499984740745262"/>
        <rFont val="Arial"/>
        <family val="2"/>
      </rPr>
      <t>c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c=(a x b)</t>
    </r>
  </si>
  <si>
    <t>Desmonte, retiro de tierra y nivelación de sup. p/ejecutar contrapisos y/o plateas. Incluye compactación con tosca e=20cm + suelo cal e=20cm</t>
  </si>
  <si>
    <t xml:space="preserve">Cierre de cámaras en desuso existentes con tierra </t>
  </si>
  <si>
    <t>M1- Muro Doble - Ladrillo Común Visto Ext. + Hueco De 12x18x33 h=3,30</t>
  </si>
  <si>
    <t>Solados, zócalos y solías</t>
  </si>
  <si>
    <t>S1- Solado interior - Porcelanato tipo Mediterránea Steel Ilva 60x60</t>
  </si>
  <si>
    <t>So1- Solía de granito marrón orcollano en cambio de solado</t>
  </si>
  <si>
    <t>T1- Tabique de placa de roca de yeso estándar, doble cara tipo Durlock h=2,8</t>
  </si>
  <si>
    <t>T2-Tabique de placa de roca de yeso antihumedad, doble cara tipo Durlock h=2,8</t>
  </si>
  <si>
    <t>P3- Puerta ventana tipo A30 NEW color negro Hoja de abrir + paño fijo. Vidrio DVH: Vidrio externo Float gris 3+3 con cámara de aire 9mm + Vidrio interno Float incoloro 3+3mm + PVB 0,38mm + Float incoloro 4mm. Incluye barral antipánico. Medida: 2,10x2,40m</t>
  </si>
  <si>
    <t>P4- Puerta simple una hoja de abrir + paño fijo superior tipo Módena color negro.Vidrio interno float incoloro 3mm + PVB 0,38mm + float incoloro 3mm. Incluye barra de antipánico. Medida: 2,60x0,90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</si>
</sst>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\ * #,##0.00_-;\-&quot;$&quot;\ * #,##0.00_-;_-&quot;$&quot;\ * &quot;-&quot;??_-;_-@_-"/>
    <numFmt numFmtId="164" formatCode="_ * #,##0.00_ ;_ * \-#,##0.00_ ;_ * &quot;-&quot;??_ ;_ @_ "/>
    <numFmt numFmtId="165" formatCode="#,##0.000"/>
    <numFmt numFmtId="166" formatCode="0.000"/>
    <numFmt numFmtId="167" formatCode="_ [$€-2]\ * #,##0.00_ ;_ [$€-2]\ * \-#,##0.00_ ;_ [$€-2]\ * &quot;-&quot;??_ "/>
    <numFmt numFmtId="168" formatCode="0.0"/>
    <numFmt numFmtId="169" formatCode="#,##0.00000"/>
    <numFmt numFmtId="170" formatCode="_-[$$-2C0A]\ * #,##0.00_-;\-[$$-2C0A]\ * #,##0.00_-;_-[$$-2C0A]\ * &quot;-&quot;??_-;_-@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 tint="-0.49998474074526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u/>
      <sz val="7.5"/>
      <color indexed="12"/>
      <name val="Arial"/>
      <family val="2"/>
    </font>
    <font>
      <sz val="10"/>
      <name val="Swis721 Th BT"/>
    </font>
    <font>
      <b/>
      <i/>
      <sz val="10"/>
      <color rgb="FF00B05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9999FF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8CCE4"/>
        <bgColor rgb="FF000000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0" applyNumberFormat="0" applyBorder="0" applyAlignment="0" applyProtection="0"/>
    <xf numFmtId="0" fontId="11" fillId="11" borderId="1" applyNumberFormat="0" applyAlignment="0" applyProtection="0"/>
    <xf numFmtId="0" fontId="11" fillId="11" borderId="1" applyNumberFormat="0" applyAlignment="0" applyProtection="0"/>
    <xf numFmtId="0" fontId="12" fillId="12" borderId="2" applyNumberFormat="0" applyAlignment="0" applyProtection="0"/>
    <xf numFmtId="0" fontId="12" fillId="12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167" fontId="6" fillId="0" borderId="0" applyFon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164" fontId="8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6" fillId="0" borderId="0"/>
    <xf numFmtId="0" fontId="24" fillId="0" borderId="0"/>
    <xf numFmtId="0" fontId="8" fillId="0" borderId="0"/>
    <xf numFmtId="0" fontId="6" fillId="0" borderId="0"/>
    <xf numFmtId="0" fontId="25" fillId="0" borderId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8" fillId="11" borderId="6" applyNumberFormat="0" applyAlignment="0" applyProtection="0"/>
    <xf numFmtId="0" fontId="18" fillId="11" borderId="6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33" fillId="0" borderId="0"/>
    <xf numFmtId="0" fontId="36" fillId="0" borderId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" fillId="0" borderId="0"/>
    <xf numFmtId="0" fontId="5" fillId="4" borderId="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9" fontId="44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71">
    <xf numFmtId="0" fontId="0" fillId="0" borderId="0" xfId="0"/>
    <xf numFmtId="2" fontId="5" fillId="0" borderId="56" xfId="0" applyNumberFormat="1" applyFont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0" fillId="0" borderId="23" xfId="0" applyBorder="1"/>
    <xf numFmtId="165" fontId="7" fillId="0" borderId="0" xfId="0" applyNumberFormat="1" applyFont="1" applyAlignment="1">
      <alignment horizontal="center" vertical="center"/>
    </xf>
    <xf numFmtId="0" fontId="0" fillId="0" borderId="23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32" xfId="0" applyBorder="1"/>
    <xf numFmtId="0" fontId="7" fillId="0" borderId="0" xfId="0" applyFont="1" applyAlignment="1">
      <alignment horizontal="left" vertical="center" wrapText="1"/>
    </xf>
    <xf numFmtId="169" fontId="7" fillId="25" borderId="10" xfId="0" applyNumberFormat="1" applyFont="1" applyFill="1" applyBorder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65" fontId="7" fillId="25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6" fontId="7" fillId="25" borderId="10" xfId="0" applyNumberFormat="1" applyFont="1" applyFill="1" applyBorder="1" applyAlignment="1">
      <alignment horizontal="center" vertical="center"/>
    </xf>
    <xf numFmtId="168" fontId="7" fillId="0" borderId="13" xfId="0" applyNumberFormat="1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0" fillId="0" borderId="18" xfId="0" applyBorder="1"/>
    <xf numFmtId="0" fontId="0" fillId="0" borderId="15" xfId="0" applyBorder="1"/>
    <xf numFmtId="0" fontId="0" fillId="0" borderId="27" xfId="0" applyBorder="1"/>
    <xf numFmtId="0" fontId="0" fillId="0" borderId="14" xfId="0" applyBorder="1"/>
    <xf numFmtId="0" fontId="0" fillId="0" borderId="66" xfId="0" applyBorder="1"/>
    <xf numFmtId="0" fontId="0" fillId="0" borderId="14" xfId="0" applyBorder="1" applyAlignment="1">
      <alignment horizontal="center"/>
    </xf>
    <xf numFmtId="0" fontId="5" fillId="0" borderId="21" xfId="0" applyFont="1" applyBorder="1"/>
    <xf numFmtId="0" fontId="5" fillId="24" borderId="59" xfId="0" applyFont="1" applyFill="1" applyBorder="1"/>
    <xf numFmtId="0" fontId="0" fillId="24" borderId="57" xfId="0" applyFill="1" applyBorder="1"/>
    <xf numFmtId="0" fontId="0" fillId="24" borderId="65" xfId="0" applyFill="1" applyBorder="1"/>
    <xf numFmtId="0" fontId="0" fillId="24" borderId="42" xfId="0" applyFill="1" applyBorder="1" applyAlignment="1">
      <alignment horizontal="center"/>
    </xf>
    <xf numFmtId="0" fontId="0" fillId="24" borderId="44" xfId="0" applyFill="1" applyBorder="1" applyAlignment="1">
      <alignment horizontal="center"/>
    </xf>
    <xf numFmtId="0" fontId="37" fillId="24" borderId="20" xfId="0" applyFont="1" applyFill="1" applyBorder="1" applyAlignment="1">
      <alignment horizontal="left"/>
    </xf>
    <xf numFmtId="0" fontId="0" fillId="24" borderId="10" xfId="0" applyFill="1" applyBorder="1"/>
    <xf numFmtId="0" fontId="0" fillId="24" borderId="64" xfId="0" applyFill="1" applyBorder="1" applyAlignment="1">
      <alignment horizontal="left"/>
    </xf>
    <xf numFmtId="0" fontId="0" fillId="24" borderId="31" xfId="0" applyFill="1" applyBorder="1"/>
    <xf numFmtId="0" fontId="0" fillId="24" borderId="63" xfId="0" applyFill="1" applyBorder="1"/>
    <xf numFmtId="0" fontId="0" fillId="24" borderId="23" xfId="0" applyFill="1" applyBorder="1"/>
    <xf numFmtId="0" fontId="0" fillId="24" borderId="62" xfId="0" applyFill="1" applyBorder="1"/>
    <xf numFmtId="0" fontId="0" fillId="24" borderId="32" xfId="0" applyFill="1" applyBorder="1"/>
    <xf numFmtId="0" fontId="0" fillId="24" borderId="41" xfId="0" applyFill="1" applyBorder="1"/>
    <xf numFmtId="0" fontId="0" fillId="24" borderId="41" xfId="0" applyFill="1" applyBorder="1" applyAlignment="1">
      <alignment horizontal="left"/>
    </xf>
    <xf numFmtId="0" fontId="0" fillId="24" borderId="61" xfId="0" applyFill="1" applyBorder="1"/>
    <xf numFmtId="0" fontId="0" fillId="25" borderId="10" xfId="0" applyFill="1" applyBorder="1"/>
    <xf numFmtId="0" fontId="0" fillId="24" borderId="60" xfId="0" applyFill="1" applyBorder="1"/>
    <xf numFmtId="0" fontId="7" fillId="24" borderId="43" xfId="0" applyFont="1" applyFill="1" applyBorder="1" applyAlignment="1">
      <alignment horizontal="center"/>
    </xf>
    <xf numFmtId="0" fontId="0" fillId="24" borderId="59" xfId="0" applyFill="1" applyBorder="1"/>
    <xf numFmtId="0" fontId="7" fillId="24" borderId="57" xfId="0" applyFont="1" applyFill="1" applyBorder="1" applyAlignment="1">
      <alignment horizontal="center"/>
    </xf>
    <xf numFmtId="0" fontId="37" fillId="24" borderId="10" xfId="0" applyFont="1" applyFill="1" applyBorder="1" applyAlignment="1">
      <alignment horizontal="left"/>
    </xf>
    <xf numFmtId="0" fontId="7" fillId="24" borderId="10" xfId="0" applyFont="1" applyFill="1" applyBorder="1" applyAlignment="1">
      <alignment horizontal="center"/>
    </xf>
    <xf numFmtId="0" fontId="5" fillId="24" borderId="0" xfId="0" applyFont="1" applyFill="1"/>
    <xf numFmtId="0" fontId="37" fillId="25" borderId="19" xfId="0" applyFont="1" applyFill="1" applyBorder="1" applyAlignment="1">
      <alignment horizontal="center" vertical="center" wrapText="1"/>
    </xf>
    <xf numFmtId="0" fontId="37" fillId="25" borderId="10" xfId="0" applyFont="1" applyFill="1" applyBorder="1" applyAlignment="1">
      <alignment horizontal="center" vertical="center" wrapText="1"/>
    </xf>
    <xf numFmtId="0" fontId="38" fillId="24" borderId="27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left" vertical="center"/>
    </xf>
    <xf numFmtId="0" fontId="37" fillId="25" borderId="10" xfId="0" applyFont="1" applyFill="1" applyBorder="1" applyAlignment="1">
      <alignment vertical="center"/>
    </xf>
    <xf numFmtId="0" fontId="0" fillId="24" borderId="27" xfId="0" applyFill="1" applyBorder="1"/>
    <xf numFmtId="0" fontId="0" fillId="24" borderId="59" xfId="0" applyFill="1" applyBorder="1" applyAlignment="1">
      <alignment horizontal="left"/>
    </xf>
    <xf numFmtId="0" fontId="0" fillId="24" borderId="15" xfId="0" applyFill="1" applyBorder="1"/>
    <xf numFmtId="0" fontId="0" fillId="24" borderId="14" xfId="0" applyFill="1" applyBorder="1"/>
    <xf numFmtId="0" fontId="0" fillId="24" borderId="21" xfId="0" applyFill="1" applyBorder="1"/>
    <xf numFmtId="0" fontId="0" fillId="24" borderId="58" xfId="0" applyFill="1" applyBorder="1"/>
    <xf numFmtId="0" fontId="0" fillId="24" borderId="0" xfId="0" applyFill="1" applyAlignment="1">
      <alignment horizontal="left"/>
    </xf>
    <xf numFmtId="0" fontId="0" fillId="24" borderId="64" xfId="0" applyFill="1" applyBorder="1"/>
    <xf numFmtId="0" fontId="0" fillId="24" borderId="0" xfId="0" applyFill="1"/>
    <xf numFmtId="0" fontId="37" fillId="25" borderId="24" xfId="0" applyFont="1" applyFill="1" applyBorder="1" applyAlignment="1">
      <alignment horizontal="center" vertical="center" wrapText="1"/>
    </xf>
    <xf numFmtId="0" fontId="37" fillId="25" borderId="20" xfId="0" applyFont="1" applyFill="1" applyBorder="1" applyAlignment="1">
      <alignment horizontal="center" vertical="center" wrapText="1"/>
    </xf>
    <xf numFmtId="0" fontId="0" fillId="24" borderId="18" xfId="0" applyFill="1" applyBorder="1"/>
    <xf numFmtId="0" fontId="0" fillId="0" borderId="31" xfId="0" applyBorder="1"/>
    <xf numFmtId="0" fontId="7" fillId="18" borderId="10" xfId="99" applyNumberFormat="1" applyFont="1" applyFill="1" applyBorder="1" applyAlignment="1" applyProtection="1">
      <alignment horizontal="right" vertical="center"/>
    </xf>
    <xf numFmtId="0" fontId="0" fillId="0" borderId="0" xfId="0" applyAlignment="1">
      <alignment wrapText="1"/>
    </xf>
    <xf numFmtId="0" fontId="0" fillId="20" borderId="0" xfId="0" applyFill="1"/>
    <xf numFmtId="0" fontId="0" fillId="20" borderId="0" xfId="0" applyFill="1" applyAlignment="1">
      <alignment wrapText="1"/>
    </xf>
    <xf numFmtId="0" fontId="0" fillId="19" borderId="0" xfId="0" applyFill="1"/>
    <xf numFmtId="0" fontId="0" fillId="19" borderId="0" xfId="0" applyFill="1" applyAlignment="1">
      <alignment wrapText="1"/>
    </xf>
    <xf numFmtId="170" fontId="5" fillId="0" borderId="0" xfId="95" applyNumberFormat="1" applyAlignment="1">
      <alignment horizontal="left" vertical="center" wrapText="1"/>
    </xf>
    <xf numFmtId="170" fontId="5" fillId="0" borderId="0" xfId="95" applyNumberFormat="1" applyAlignment="1">
      <alignment horizontal="left" vertical="center"/>
    </xf>
    <xf numFmtId="170" fontId="27" fillId="0" borderId="21" xfId="95" applyNumberFormat="1" applyFont="1" applyBorder="1" applyAlignment="1">
      <alignment horizontal="center" vertical="top" wrapText="1"/>
    </xf>
    <xf numFmtId="170" fontId="27" fillId="0" borderId="14" xfId="95" applyNumberFormat="1" applyFont="1" applyBorder="1" applyAlignment="1">
      <alignment horizontal="center" vertical="top" wrapText="1"/>
    </xf>
    <xf numFmtId="170" fontId="27" fillId="0" borderId="15" xfId="95" applyNumberFormat="1" applyFont="1" applyBorder="1" applyAlignment="1">
      <alignment horizontal="center" vertical="top" wrapText="1"/>
    </xf>
    <xf numFmtId="170" fontId="7" fillId="0" borderId="10" xfId="95" applyNumberFormat="1" applyFont="1" applyBorder="1" applyAlignment="1">
      <alignment horizontal="center" vertical="center" shrinkToFit="1"/>
    </xf>
    <xf numFmtId="170" fontId="7" fillId="0" borderId="10" xfId="95" applyNumberFormat="1" applyFont="1" applyBorder="1" applyAlignment="1">
      <alignment horizontal="center" vertical="center" wrapText="1" shrinkToFit="1"/>
    </xf>
    <xf numFmtId="170" fontId="7" fillId="0" borderId="10" xfId="95" applyNumberFormat="1" applyFont="1" applyBorder="1" applyAlignment="1">
      <alignment horizontal="center" vertical="center" wrapText="1"/>
    </xf>
    <xf numFmtId="170" fontId="7" fillId="19" borderId="20" xfId="95" applyNumberFormat="1" applyFont="1" applyFill="1" applyBorder="1" applyAlignment="1">
      <alignment horizontal="center" vertical="center" wrapText="1"/>
    </xf>
    <xf numFmtId="170" fontId="5" fillId="21" borderId="32" xfId="96" applyNumberFormat="1" applyFill="1" applyBorder="1" applyAlignment="1">
      <alignment horizontal="center" vertical="center" textRotation="90" shrinkToFit="1"/>
    </xf>
    <xf numFmtId="170" fontId="27" fillId="21" borderId="23" xfId="96" applyNumberFormat="1" applyFont="1" applyFill="1" applyBorder="1" applyAlignment="1">
      <alignment vertical="center" wrapText="1"/>
    </xf>
    <xf numFmtId="170" fontId="27" fillId="21" borderId="23" xfId="96" applyNumberFormat="1" applyFont="1" applyFill="1" applyBorder="1" applyAlignment="1">
      <alignment horizontal="center" vertical="center" wrapText="1"/>
    </xf>
    <xf numFmtId="170" fontId="7" fillId="18" borderId="20" xfId="95" applyNumberFormat="1" applyFont="1" applyFill="1" applyBorder="1" applyAlignment="1">
      <alignment vertical="center" wrapText="1"/>
    </xf>
    <xf numFmtId="170" fontId="7" fillId="18" borderId="24" xfId="95" applyNumberFormat="1" applyFont="1" applyFill="1" applyBorder="1" applyAlignment="1">
      <alignment vertical="center" wrapText="1"/>
    </xf>
    <xf numFmtId="170" fontId="7" fillId="18" borderId="24" xfId="95" applyNumberFormat="1" applyFont="1" applyFill="1" applyBorder="1" applyAlignment="1">
      <alignment horizontal="center" vertical="center" wrapText="1"/>
    </xf>
    <xf numFmtId="170" fontId="7" fillId="18" borderId="10" xfId="95" applyNumberFormat="1" applyFont="1" applyFill="1" applyBorder="1" applyAlignment="1">
      <alignment horizontal="center" vertical="center"/>
    </xf>
    <xf numFmtId="170" fontId="5" fillId="0" borderId="82" xfId="95" applyNumberFormat="1" applyBorder="1" applyAlignment="1">
      <alignment horizontal="left" vertical="center" wrapText="1"/>
    </xf>
    <xf numFmtId="170" fontId="5" fillId="0" borderId="82" xfId="95" applyNumberFormat="1" applyBorder="1" applyAlignment="1">
      <alignment horizontal="center" vertical="center" wrapText="1"/>
    </xf>
    <xf numFmtId="170" fontId="5" fillId="23" borderId="82" xfId="95" applyNumberFormat="1" applyFill="1" applyBorder="1" applyAlignment="1" applyProtection="1">
      <alignment horizontal="center" vertical="center" wrapText="1"/>
      <protection locked="0"/>
    </xf>
    <xf numFmtId="170" fontId="5" fillId="0" borderId="56" xfId="95" applyNumberFormat="1" applyBorder="1" applyAlignment="1">
      <alignment horizontal="center" vertical="center" wrapText="1"/>
    </xf>
    <xf numFmtId="170" fontId="5" fillId="0" borderId="56" xfId="95" applyNumberFormat="1" applyBorder="1" applyAlignment="1">
      <alignment horizontal="left" vertical="center" wrapText="1"/>
    </xf>
    <xf numFmtId="170" fontId="5" fillId="23" borderId="56" xfId="95" applyNumberFormat="1" applyFill="1" applyBorder="1" applyAlignment="1" applyProtection="1">
      <alignment horizontal="center" vertical="center" wrapText="1"/>
      <protection locked="0"/>
    </xf>
    <xf numFmtId="170" fontId="5" fillId="0" borderId="49" xfId="0" applyNumberFormat="1" applyFont="1" applyBorder="1" applyAlignment="1">
      <alignment horizontal="left" vertical="center" wrapText="1"/>
    </xf>
    <xf numFmtId="170" fontId="5" fillId="0" borderId="49" xfId="95" applyNumberFormat="1" applyBorder="1" applyAlignment="1">
      <alignment horizontal="center" vertical="center" wrapText="1"/>
    </xf>
    <xf numFmtId="170" fontId="5" fillId="23" borderId="49" xfId="95" applyNumberFormat="1" applyFill="1" applyBorder="1" applyAlignment="1" applyProtection="1">
      <alignment horizontal="center" vertical="center" wrapText="1"/>
      <protection locked="0"/>
    </xf>
    <xf numFmtId="170" fontId="5" fillId="0" borderId="0" xfId="0" applyNumberFormat="1" applyFont="1" applyAlignment="1">
      <alignment horizontal="left" vertical="center" wrapText="1"/>
    </xf>
    <xf numFmtId="170" fontId="5" fillId="0" borderId="56" xfId="0" applyNumberFormat="1" applyFont="1" applyBorder="1" applyAlignment="1">
      <alignment horizontal="left" vertical="center" wrapText="1"/>
    </xf>
    <xf numFmtId="170" fontId="5" fillId="0" borderId="48" xfId="95" applyNumberFormat="1" applyBorder="1" applyAlignment="1">
      <alignment horizontal="left" vertical="center" wrapText="1"/>
    </xf>
    <xf numFmtId="170" fontId="5" fillId="0" borderId="48" xfId="95" applyNumberFormat="1" applyBorder="1" applyAlignment="1">
      <alignment horizontal="center" vertical="center" wrapText="1"/>
    </xf>
    <xf numFmtId="170" fontId="5" fillId="23" borderId="48" xfId="95" applyNumberFormat="1" applyFill="1" applyBorder="1" applyAlignment="1" applyProtection="1">
      <alignment horizontal="center" vertical="center" wrapText="1"/>
      <protection locked="0"/>
    </xf>
    <xf numFmtId="170" fontId="5" fillId="0" borderId="67" xfId="95" applyNumberFormat="1" applyBorder="1" applyAlignment="1">
      <alignment horizontal="center" vertical="center" wrapText="1"/>
    </xf>
    <xf numFmtId="170" fontId="7" fillId="20" borderId="58" xfId="95" applyNumberFormat="1" applyFont="1" applyFill="1" applyBorder="1" applyAlignment="1">
      <alignment horizontal="center" vertical="center" wrapText="1"/>
    </xf>
    <xf numFmtId="170" fontId="7" fillId="20" borderId="25" xfId="95" applyNumberFormat="1" applyFont="1" applyFill="1" applyBorder="1" applyAlignment="1">
      <alignment vertical="center" wrapText="1"/>
    </xf>
    <xf numFmtId="170" fontId="7" fillId="20" borderId="25" xfId="95" applyNumberFormat="1" applyFont="1" applyFill="1" applyBorder="1" applyAlignment="1">
      <alignment vertical="center"/>
    </xf>
    <xf numFmtId="170" fontId="7" fillId="20" borderId="25" xfId="95" applyNumberFormat="1" applyFont="1" applyFill="1" applyBorder="1" applyAlignment="1" applyProtection="1">
      <alignment vertical="center"/>
      <protection locked="0"/>
    </xf>
    <xf numFmtId="170" fontId="7" fillId="20" borderId="25" xfId="95" applyNumberFormat="1" applyFont="1" applyFill="1" applyBorder="1" applyAlignment="1">
      <alignment horizontal="center" vertical="center"/>
    </xf>
    <xf numFmtId="170" fontId="7" fillId="20" borderId="61" xfId="95" applyNumberFormat="1" applyFont="1" applyFill="1" applyBorder="1" applyAlignment="1">
      <alignment horizontal="center" vertical="center" wrapText="1"/>
    </xf>
    <xf numFmtId="170" fontId="7" fillId="18" borderId="20" xfId="95" applyNumberFormat="1" applyFont="1" applyFill="1" applyBorder="1" applyAlignment="1">
      <alignment horizontal="left" vertical="center"/>
    </xf>
    <xf numFmtId="170" fontId="7" fillId="18" borderId="24" xfId="95" applyNumberFormat="1" applyFont="1" applyFill="1" applyBorder="1" applyAlignment="1">
      <alignment horizontal="left" vertical="center" wrapText="1"/>
    </xf>
    <xf numFmtId="170" fontId="7" fillId="18" borderId="24" xfId="95" applyNumberFormat="1" applyFont="1" applyFill="1" applyBorder="1" applyAlignment="1">
      <alignment horizontal="center" vertical="center"/>
    </xf>
    <xf numFmtId="170" fontId="7" fillId="18" borderId="24" xfId="95" applyNumberFormat="1" applyFont="1" applyFill="1" applyBorder="1" applyAlignment="1">
      <alignment horizontal="left" vertical="center"/>
    </xf>
    <xf numFmtId="170" fontId="7" fillId="18" borderId="19" xfId="95" applyNumberFormat="1" applyFont="1" applyFill="1" applyBorder="1" applyAlignment="1">
      <alignment horizontal="left" vertical="center"/>
    </xf>
    <xf numFmtId="170" fontId="5" fillId="19" borderId="0" xfId="95" applyNumberFormat="1" applyFill="1" applyAlignment="1">
      <alignment horizontal="center" vertical="center"/>
    </xf>
    <xf numFmtId="170" fontId="5" fillId="19" borderId="23" xfId="95" applyNumberFormat="1" applyFill="1" applyBorder="1" applyAlignment="1">
      <alignment horizontal="left" vertical="center" wrapText="1"/>
    </xf>
    <xf numFmtId="170" fontId="5" fillId="19" borderId="23" xfId="95" applyNumberFormat="1" applyFill="1" applyBorder="1" applyAlignment="1">
      <alignment horizontal="center" vertical="center"/>
    </xf>
    <xf numFmtId="170" fontId="5" fillId="19" borderId="23" xfId="95" applyNumberFormat="1" applyFill="1" applyBorder="1" applyAlignment="1">
      <alignment horizontal="left" vertical="center"/>
    </xf>
    <xf numFmtId="170" fontId="5" fillId="19" borderId="0" xfId="95" applyNumberFormat="1" applyFill="1" applyAlignment="1">
      <alignment horizontal="left" vertical="center"/>
    </xf>
    <xf numFmtId="170" fontId="7" fillId="19" borderId="30" xfId="95" applyNumberFormat="1" applyFont="1" applyFill="1" applyBorder="1" applyAlignment="1">
      <alignment horizontal="right" vertical="center"/>
    </xf>
    <xf numFmtId="170" fontId="7" fillId="21" borderId="20" xfId="95" applyNumberFormat="1" applyFont="1" applyFill="1" applyBorder="1" applyAlignment="1">
      <alignment horizontal="left" vertical="center" wrapText="1"/>
    </xf>
    <xf numFmtId="170" fontId="5" fillId="21" borderId="24" xfId="95" applyNumberFormat="1" applyFill="1" applyBorder="1" applyAlignment="1">
      <alignment horizontal="center" vertical="center"/>
    </xf>
    <xf numFmtId="170" fontId="5" fillId="21" borderId="24" xfId="95" applyNumberFormat="1" applyFill="1" applyBorder="1" applyAlignment="1">
      <alignment horizontal="left" vertical="center"/>
    </xf>
    <xf numFmtId="170" fontId="5" fillId="21" borderId="19" xfId="95" applyNumberFormat="1" applyFill="1" applyBorder="1" applyAlignment="1">
      <alignment horizontal="left" vertical="center"/>
    </xf>
    <xf numFmtId="170" fontId="7" fillId="0" borderId="10" xfId="99" applyNumberFormat="1" applyFont="1" applyBorder="1" applyAlignment="1" applyProtection="1">
      <alignment horizontal="center" vertical="center"/>
    </xf>
    <xf numFmtId="170" fontId="5" fillId="0" borderId="30" xfId="95" applyNumberFormat="1" applyBorder="1" applyAlignment="1">
      <alignment horizontal="left" vertical="center" wrapText="1"/>
    </xf>
    <xf numFmtId="170" fontId="7" fillId="0" borderId="13" xfId="95" applyNumberFormat="1" applyFont="1" applyBorder="1" applyAlignment="1">
      <alignment horizontal="center" vertical="center"/>
    </xf>
    <xf numFmtId="170" fontId="5" fillId="0" borderId="13" xfId="95" applyNumberFormat="1" applyBorder="1" applyAlignment="1">
      <alignment horizontal="center" vertical="center"/>
    </xf>
    <xf numFmtId="170" fontId="5" fillId="0" borderId="22" xfId="95" applyNumberFormat="1" applyBorder="1" applyAlignment="1">
      <alignment horizontal="center" vertical="center"/>
    </xf>
    <xf numFmtId="170" fontId="5" fillId="0" borderId="55" xfId="99" applyNumberFormat="1" applyFont="1" applyBorder="1" applyAlignment="1" applyProtection="1">
      <alignment horizontal="center" vertical="center"/>
    </xf>
    <xf numFmtId="170" fontId="7" fillId="19" borderId="0" xfId="95" applyNumberFormat="1" applyFont="1" applyFill="1" applyAlignment="1">
      <alignment horizontal="right" vertical="center"/>
    </xf>
    <xf numFmtId="170" fontId="5" fillId="19" borderId="29" xfId="95" applyNumberFormat="1" applyFill="1" applyBorder="1" applyAlignment="1">
      <alignment horizontal="left" vertical="center" wrapText="1"/>
    </xf>
    <xf numFmtId="170" fontId="7" fillId="19" borderId="12" xfId="95" applyNumberFormat="1" applyFont="1" applyFill="1" applyBorder="1" applyAlignment="1">
      <alignment horizontal="center" vertical="center"/>
    </xf>
    <xf numFmtId="170" fontId="5" fillId="19" borderId="12" xfId="95" applyNumberFormat="1" applyFill="1" applyBorder="1" applyAlignment="1">
      <alignment horizontal="center" vertical="center"/>
    </xf>
    <xf numFmtId="170" fontId="5" fillId="19" borderId="17" xfId="95" applyNumberFormat="1" applyFill="1" applyBorder="1" applyAlignment="1">
      <alignment horizontal="center" vertical="center"/>
    </xf>
    <xf numFmtId="170" fontId="5" fillId="19" borderId="50" xfId="99" applyNumberFormat="1" applyFont="1" applyFill="1" applyBorder="1" applyAlignment="1" applyProtection="1">
      <alignment horizontal="center" vertical="center"/>
    </xf>
    <xf numFmtId="170" fontId="5" fillId="19" borderId="34" xfId="95" applyNumberFormat="1" applyFill="1" applyBorder="1" applyAlignment="1">
      <alignment horizontal="left" vertical="center" wrapText="1"/>
    </xf>
    <xf numFmtId="170" fontId="7" fillId="19" borderId="39" xfId="95" applyNumberFormat="1" applyFont="1" applyFill="1" applyBorder="1" applyAlignment="1">
      <alignment horizontal="center" vertical="center"/>
    </xf>
    <xf numFmtId="170" fontId="5" fillId="19" borderId="39" xfId="95" applyNumberFormat="1" applyFill="1" applyBorder="1" applyAlignment="1">
      <alignment horizontal="center" vertical="center"/>
    </xf>
    <xf numFmtId="170" fontId="5" fillId="19" borderId="35" xfId="95" applyNumberFormat="1" applyFill="1" applyBorder="1" applyAlignment="1">
      <alignment horizontal="center" vertical="center"/>
    </xf>
    <xf numFmtId="170" fontId="5" fillId="19" borderId="78" xfId="99" applyNumberFormat="1" applyFont="1" applyFill="1" applyBorder="1" applyAlignment="1" applyProtection="1">
      <alignment horizontal="center" vertical="center"/>
    </xf>
    <xf numFmtId="170" fontId="7" fillId="21" borderId="20" xfId="95" applyNumberFormat="1" applyFont="1" applyFill="1" applyBorder="1" applyAlignment="1">
      <alignment vertical="center" wrapText="1"/>
    </xf>
    <xf numFmtId="170" fontId="7" fillId="21" borderId="24" xfId="95" applyNumberFormat="1" applyFont="1" applyFill="1" applyBorder="1" applyAlignment="1">
      <alignment vertical="center"/>
    </xf>
    <xf numFmtId="170" fontId="7" fillId="21" borderId="44" xfId="95" applyNumberFormat="1" applyFont="1" applyFill="1" applyBorder="1" applyAlignment="1">
      <alignment vertical="center"/>
    </xf>
    <xf numFmtId="170" fontId="5" fillId="21" borderId="45" xfId="95" applyNumberFormat="1" applyFill="1" applyBorder="1" applyAlignment="1">
      <alignment horizontal="center" vertical="center"/>
    </xf>
    <xf numFmtId="170" fontId="5" fillId="19" borderId="0" xfId="95" quotePrefix="1" applyNumberFormat="1" applyFill="1" applyAlignment="1">
      <alignment horizontal="center" vertical="center" shrinkToFit="1"/>
    </xf>
    <xf numFmtId="170" fontId="7" fillId="21" borderId="19" xfId="95" applyNumberFormat="1" applyFont="1" applyFill="1" applyBorder="1" applyAlignment="1">
      <alignment vertical="center"/>
    </xf>
    <xf numFmtId="170" fontId="7" fillId="18" borderId="10" xfId="99" applyNumberFormat="1" applyFont="1" applyFill="1" applyBorder="1" applyAlignment="1" applyProtection="1">
      <alignment horizontal="center" vertical="center"/>
    </xf>
    <xf numFmtId="170" fontId="35" fillId="19" borderId="0" xfId="95" applyNumberFormat="1" applyFont="1" applyFill="1" applyAlignment="1">
      <alignment horizontal="left" vertical="center" wrapText="1"/>
    </xf>
    <xf numFmtId="170" fontId="7" fillId="19" borderId="0" xfId="99" applyNumberFormat="1" applyFont="1" applyFill="1" applyAlignment="1" applyProtection="1">
      <alignment horizontal="center" vertical="center"/>
    </xf>
    <xf numFmtId="170" fontId="5" fillId="19" borderId="0" xfId="95" applyNumberFormat="1" applyFill="1" applyAlignment="1">
      <alignment horizontal="center" vertical="center" shrinkToFit="1"/>
    </xf>
    <xf numFmtId="170" fontId="5" fillId="19" borderId="14" xfId="95" applyNumberFormat="1" applyFill="1" applyBorder="1" applyAlignment="1">
      <alignment horizontal="left" vertical="center" wrapText="1"/>
    </xf>
    <xf numFmtId="170" fontId="5" fillId="19" borderId="14" xfId="95" applyNumberFormat="1" applyFill="1" applyBorder="1" applyAlignment="1">
      <alignment horizontal="center" vertical="center"/>
    </xf>
    <xf numFmtId="170" fontId="5" fillId="19" borderId="14" xfId="95" applyNumberFormat="1" applyFill="1" applyBorder="1" applyAlignment="1">
      <alignment horizontal="left" vertical="center"/>
    </xf>
    <xf numFmtId="170" fontId="7" fillId="21" borderId="20" xfId="95" applyNumberFormat="1" applyFont="1" applyFill="1" applyBorder="1" applyAlignment="1">
      <alignment horizontal="left" vertical="center"/>
    </xf>
    <xf numFmtId="170" fontId="5" fillId="21" borderId="24" xfId="95" applyNumberFormat="1" applyFill="1" applyBorder="1" applyAlignment="1">
      <alignment horizontal="left" vertical="center" wrapText="1"/>
    </xf>
    <xf numFmtId="170" fontId="7" fillId="0" borderId="10" xfId="95" applyNumberFormat="1" applyFont="1" applyBorder="1" applyAlignment="1">
      <alignment horizontal="center" vertical="center"/>
    </xf>
    <xf numFmtId="170" fontId="5" fillId="0" borderId="0" xfId="95" applyNumberFormat="1" applyAlignment="1">
      <alignment horizontal="center" vertical="center"/>
    </xf>
    <xf numFmtId="170" fontId="5" fillId="0" borderId="14" xfId="95" applyNumberFormat="1" applyBorder="1" applyAlignment="1">
      <alignment horizontal="left" vertical="center" wrapText="1"/>
    </xf>
    <xf numFmtId="170" fontId="5" fillId="0" borderId="14" xfId="95" applyNumberFormat="1" applyBorder="1" applyAlignment="1">
      <alignment horizontal="center" vertical="center"/>
    </xf>
    <xf numFmtId="170" fontId="5" fillId="0" borderId="14" xfId="95" applyNumberFormat="1" applyBorder="1" applyAlignment="1">
      <alignment horizontal="left" vertical="center"/>
    </xf>
    <xf numFmtId="170" fontId="5" fillId="19" borderId="0" xfId="95" applyNumberFormat="1" applyFill="1" applyAlignment="1">
      <alignment horizontal="left" vertical="center" wrapText="1"/>
    </xf>
    <xf numFmtId="170" fontId="5" fillId="19" borderId="24" xfId="95" applyNumberFormat="1" applyFill="1" applyBorder="1" applyAlignment="1">
      <alignment horizontal="center" vertical="center"/>
    </xf>
    <xf numFmtId="170" fontId="5" fillId="19" borderId="24" xfId="95" applyNumberFormat="1" applyFill="1" applyBorder="1" applyAlignment="1">
      <alignment horizontal="left" vertical="center" wrapText="1"/>
    </xf>
    <xf numFmtId="170" fontId="5" fillId="19" borderId="24" xfId="95" applyNumberFormat="1" applyFill="1" applyBorder="1" applyAlignment="1">
      <alignment horizontal="left" vertical="center"/>
    </xf>
    <xf numFmtId="170" fontId="7" fillId="19" borderId="10" xfId="95" applyNumberFormat="1" applyFont="1" applyFill="1" applyBorder="1" applyAlignment="1">
      <alignment horizontal="center" vertical="center"/>
    </xf>
    <xf numFmtId="170" fontId="7" fillId="19" borderId="10" xfId="95" applyNumberFormat="1" applyFont="1" applyFill="1" applyBorder="1" applyAlignment="1">
      <alignment horizontal="center" vertical="center" shrinkToFit="1"/>
    </xf>
    <xf numFmtId="170" fontId="7" fillId="19" borderId="10" xfId="95" applyNumberFormat="1" applyFont="1" applyFill="1" applyBorder="1" applyAlignment="1">
      <alignment horizontal="center" vertical="center" wrapText="1"/>
    </xf>
    <xf numFmtId="170" fontId="5" fillId="19" borderId="48" xfId="95" applyNumberFormat="1" applyFill="1" applyBorder="1" applyAlignment="1">
      <alignment horizontal="center" vertical="center"/>
    </xf>
    <xf numFmtId="170" fontId="5" fillId="19" borderId="56" xfId="95" applyNumberFormat="1" applyFill="1" applyBorder="1" applyAlignment="1">
      <alignment horizontal="center" vertical="center"/>
    </xf>
    <xf numFmtId="170" fontId="5" fillId="19" borderId="67" xfId="95" applyNumberFormat="1" applyFill="1" applyBorder="1" applyAlignment="1">
      <alignment horizontal="center" vertical="center"/>
    </xf>
    <xf numFmtId="170" fontId="5" fillId="19" borderId="18" xfId="95" applyNumberFormat="1" applyFill="1" applyBorder="1" applyAlignment="1">
      <alignment horizontal="center" vertical="center"/>
    </xf>
    <xf numFmtId="170" fontId="7" fillId="19" borderId="16" xfId="95" applyNumberFormat="1" applyFont="1" applyFill="1" applyBorder="1" applyAlignment="1">
      <alignment horizontal="center" vertical="center"/>
    </xf>
    <xf numFmtId="170" fontId="7" fillId="19" borderId="0" xfId="95" applyNumberFormat="1" applyFont="1" applyFill="1" applyAlignment="1">
      <alignment horizontal="left" vertical="center" wrapText="1"/>
    </xf>
    <xf numFmtId="170" fontId="7" fillId="19" borderId="0" xfId="95" applyNumberFormat="1" applyFont="1" applyFill="1" applyAlignment="1">
      <alignment horizontal="center" vertical="center"/>
    </xf>
    <xf numFmtId="170" fontId="7" fillId="19" borderId="0" xfId="95" applyNumberFormat="1" applyFont="1" applyFill="1" applyAlignment="1">
      <alignment horizontal="left" vertical="center"/>
    </xf>
    <xf numFmtId="170" fontId="40" fillId="19" borderId="0" xfId="95" applyNumberFormat="1" applyFont="1" applyFill="1" applyAlignment="1">
      <alignment horizontal="center" vertical="center"/>
    </xf>
    <xf numFmtId="170" fontId="5" fillId="19" borderId="50" xfId="95" applyNumberFormat="1" applyFill="1" applyBorder="1" applyAlignment="1">
      <alignment horizontal="center" vertical="center"/>
    </xf>
    <xf numFmtId="170" fontId="32" fillId="19" borderId="0" xfId="95" applyNumberFormat="1" applyFont="1" applyFill="1" applyAlignment="1">
      <alignment vertical="center"/>
    </xf>
    <xf numFmtId="170" fontId="5" fillId="19" borderId="40" xfId="95" applyNumberFormat="1" applyFill="1" applyBorder="1" applyAlignment="1">
      <alignment horizontal="center" vertical="center"/>
    </xf>
    <xf numFmtId="170" fontId="7" fillId="20" borderId="80" xfId="120" applyNumberFormat="1" applyFont="1" applyFill="1" applyBorder="1" applyAlignment="1" applyProtection="1">
      <alignment vertical="center"/>
    </xf>
    <xf numFmtId="170" fontId="5" fillId="0" borderId="0" xfId="95" applyNumberFormat="1" applyAlignment="1">
      <alignment horizontal="center"/>
    </xf>
    <xf numFmtId="170" fontId="5" fillId="0" borderId="0" xfId="95" applyNumberFormat="1"/>
    <xf numFmtId="0" fontId="7" fillId="18" borderId="20" xfId="95" applyFont="1" applyFill="1" applyBorder="1" applyAlignment="1">
      <alignment horizontal="center" vertical="center" wrapText="1"/>
    </xf>
    <xf numFmtId="0" fontId="5" fillId="0" borderId="56" xfId="95" applyBorder="1" applyAlignment="1">
      <alignment horizontal="left" vertical="center" wrapText="1"/>
    </xf>
    <xf numFmtId="0" fontId="5" fillId="19" borderId="53" xfId="95" applyFill="1" applyBorder="1" applyAlignment="1">
      <alignment horizontal="center" vertical="center" wrapText="1"/>
    </xf>
    <xf numFmtId="0" fontId="5" fillId="19" borderId="70" xfId="95" applyFill="1" applyBorder="1" applyAlignment="1">
      <alignment horizontal="center" vertical="center" wrapText="1"/>
    </xf>
    <xf numFmtId="10" fontId="7" fillId="19" borderId="16" xfId="125" applyNumberFormat="1" applyFont="1" applyFill="1" applyBorder="1" applyAlignment="1">
      <alignment horizontal="center" vertical="center"/>
    </xf>
    <xf numFmtId="2" fontId="5" fillId="0" borderId="49" xfId="95" applyNumberFormat="1" applyBorder="1" applyAlignment="1">
      <alignment horizontal="center" vertical="center" wrapText="1"/>
    </xf>
    <xf numFmtId="2" fontId="5" fillId="0" borderId="56" xfId="95" applyNumberFormat="1" applyBorder="1" applyAlignment="1">
      <alignment horizontal="center" vertical="center" wrapText="1"/>
    </xf>
    <xf numFmtId="2" fontId="7" fillId="23" borderId="13" xfId="95" applyNumberFormat="1" applyFont="1" applyFill="1" applyBorder="1" applyAlignment="1" applyProtection="1">
      <alignment horizontal="center" vertical="center"/>
      <protection locked="0"/>
    </xf>
    <xf numFmtId="2" fontId="5" fillId="21" borderId="24" xfId="95" applyNumberFormat="1" applyFill="1" applyBorder="1" applyAlignment="1">
      <alignment horizontal="center" vertical="center"/>
    </xf>
    <xf numFmtId="2" fontId="7" fillId="23" borderId="12" xfId="95" applyNumberFormat="1" applyFont="1" applyFill="1" applyBorder="1" applyAlignment="1" applyProtection="1">
      <alignment horizontal="center" vertical="center"/>
      <protection locked="0"/>
    </xf>
    <xf numFmtId="2" fontId="7" fillId="23" borderId="39" xfId="95" applyNumberFormat="1" applyFont="1" applyFill="1" applyBorder="1" applyAlignment="1" applyProtection="1">
      <alignment horizontal="center" vertical="center"/>
      <protection locked="0"/>
    </xf>
    <xf numFmtId="2" fontId="7" fillId="21" borderId="24" xfId="95" applyNumberFormat="1" applyFont="1" applyFill="1" applyBorder="1" applyAlignment="1">
      <alignment vertical="center"/>
    </xf>
    <xf numFmtId="2" fontId="5" fillId="0" borderId="82" xfId="95" applyNumberFormat="1" applyBorder="1" applyAlignment="1">
      <alignment horizontal="center" vertical="center" wrapText="1"/>
    </xf>
    <xf numFmtId="2" fontId="7" fillId="18" borderId="24" xfId="95" applyNumberFormat="1" applyFont="1" applyFill="1" applyBorder="1" applyAlignment="1">
      <alignment vertical="center" wrapText="1"/>
    </xf>
    <xf numFmtId="2" fontId="5" fillId="0" borderId="49" xfId="0" applyNumberFormat="1" applyFont="1" applyBorder="1" applyAlignment="1">
      <alignment horizontal="center" vertical="center" wrapText="1"/>
    </xf>
    <xf numFmtId="2" fontId="5" fillId="0" borderId="48" xfId="95" applyNumberFormat="1" applyBorder="1" applyAlignment="1">
      <alignment horizontal="center" vertical="center" wrapText="1"/>
    </xf>
    <xf numFmtId="2" fontId="7" fillId="20" borderId="25" xfId="95" applyNumberFormat="1" applyFont="1" applyFill="1" applyBorder="1" applyAlignment="1">
      <alignment vertical="center"/>
    </xf>
    <xf numFmtId="10" fontId="7" fillId="18" borderId="10" xfId="125" applyNumberFormat="1" applyFont="1" applyFill="1" applyBorder="1" applyAlignment="1">
      <alignment horizontal="center" vertical="center"/>
    </xf>
    <xf numFmtId="10" fontId="5" fillId="0" borderId="83" xfId="125" applyNumberFormat="1" applyFont="1" applyBorder="1" applyAlignment="1">
      <alignment horizontal="center" vertical="center" wrapText="1"/>
    </xf>
    <xf numFmtId="10" fontId="5" fillId="0" borderId="79" xfId="125" applyNumberFormat="1" applyFont="1" applyBorder="1" applyAlignment="1">
      <alignment horizontal="center" vertical="center" wrapText="1"/>
    </xf>
    <xf numFmtId="10" fontId="5" fillId="0" borderId="74" xfId="125" applyNumberFormat="1" applyFont="1" applyBorder="1" applyAlignment="1">
      <alignment horizontal="center" vertical="center" wrapText="1"/>
    </xf>
    <xf numFmtId="10" fontId="5" fillId="0" borderId="83" xfId="125" applyNumberFormat="1" applyFont="1" applyFill="1" applyBorder="1" applyAlignment="1">
      <alignment horizontal="center" vertical="center" wrapText="1"/>
    </xf>
    <xf numFmtId="10" fontId="5" fillId="0" borderId="73" xfId="125" applyNumberFormat="1" applyFont="1" applyBorder="1" applyAlignment="1">
      <alignment horizontal="center" vertical="center" wrapText="1"/>
    </xf>
    <xf numFmtId="10" fontId="7" fillId="20" borderId="25" xfId="125" applyNumberFormat="1" applyFont="1" applyFill="1" applyBorder="1" applyAlignment="1">
      <alignment horizontal="center" vertical="center"/>
    </xf>
    <xf numFmtId="10" fontId="5" fillId="19" borderId="77" xfId="125" applyNumberFormat="1" applyFont="1" applyFill="1" applyBorder="1" applyAlignment="1">
      <alignment horizontal="center" vertical="center"/>
    </xf>
    <xf numFmtId="10" fontId="5" fillId="19" borderId="79" xfId="125" applyNumberFormat="1" applyFont="1" applyFill="1" applyBorder="1" applyAlignment="1">
      <alignment horizontal="center" vertical="center"/>
    </xf>
    <xf numFmtId="10" fontId="5" fillId="19" borderId="73" xfId="125" applyNumberFormat="1" applyFont="1" applyFill="1" applyBorder="1" applyAlignment="1">
      <alignment horizontal="center" vertical="center"/>
    </xf>
    <xf numFmtId="170" fontId="7" fillId="20" borderId="41" xfId="95" applyNumberFormat="1" applyFont="1" applyFill="1" applyBorder="1" applyAlignment="1">
      <alignment horizontal="center" vertical="center" wrapText="1"/>
    </xf>
    <xf numFmtId="10" fontId="7" fillId="20" borderId="86" xfId="125" applyNumberFormat="1" applyFont="1" applyFill="1" applyBorder="1" applyAlignment="1">
      <alignment horizontal="center" vertical="center"/>
    </xf>
    <xf numFmtId="170" fontId="5" fillId="19" borderId="52" xfId="95" applyNumberFormat="1" applyFill="1" applyBorder="1" applyAlignment="1">
      <alignment horizontal="center" vertical="center" wrapText="1"/>
    </xf>
    <xf numFmtId="0" fontId="5" fillId="19" borderId="87" xfId="95" applyFill="1" applyBorder="1" applyAlignment="1">
      <alignment horizontal="center" vertical="center" wrapText="1"/>
    </xf>
    <xf numFmtId="170" fontId="5" fillId="19" borderId="82" xfId="95" applyNumberFormat="1" applyFill="1" applyBorder="1" applyAlignment="1">
      <alignment horizontal="center" vertical="center"/>
    </xf>
    <xf numFmtId="10" fontId="5" fillId="19" borderId="83" xfId="125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7" fillId="0" borderId="43" xfId="0" applyFont="1" applyBorder="1" applyAlignment="1">
      <alignment horizontal="center"/>
    </xf>
    <xf numFmtId="0" fontId="27" fillId="0" borderId="57" xfId="0" applyFont="1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38" fillId="0" borderId="90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left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8" fillId="0" borderId="6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left" vertical="center" wrapText="1"/>
    </xf>
    <xf numFmtId="0" fontId="46" fillId="0" borderId="18" xfId="0" applyFont="1" applyBorder="1" applyAlignment="1">
      <alignment vertical="center"/>
    </xf>
    <xf numFmtId="0" fontId="46" fillId="0" borderId="18" xfId="0" applyFont="1" applyBorder="1"/>
    <xf numFmtId="0" fontId="28" fillId="27" borderId="42" xfId="0" applyFont="1" applyFill="1" applyBorder="1" applyAlignment="1">
      <alignment vertical="center"/>
    </xf>
    <xf numFmtId="0" fontId="38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left"/>
    </xf>
    <xf numFmtId="0" fontId="5" fillId="0" borderId="59" xfId="0" applyFont="1" applyBorder="1" applyAlignment="1">
      <alignment horizontal="center"/>
    </xf>
    <xf numFmtId="0" fontId="5" fillId="0" borderId="62" xfId="0" applyFont="1" applyBorder="1" applyAlignment="1">
      <alignment vertical="center" wrapText="1"/>
    </xf>
    <xf numFmtId="0" fontId="5" fillId="0" borderId="60" xfId="0" applyFont="1" applyBorder="1" applyAlignment="1">
      <alignment wrapText="1"/>
    </xf>
    <xf numFmtId="170" fontId="7" fillId="0" borderId="20" xfId="95" applyNumberFormat="1" applyFont="1" applyBorder="1" applyAlignment="1">
      <alignment vertical="center"/>
    </xf>
    <xf numFmtId="170" fontId="5" fillId="0" borderId="24" xfId="95" applyNumberFormat="1" applyBorder="1" applyAlignment="1">
      <alignment vertical="center"/>
    </xf>
    <xf numFmtId="170" fontId="5" fillId="0" borderId="19" xfId="95" applyNumberFormat="1" applyBorder="1" applyAlignment="1">
      <alignment vertical="center"/>
    </xf>
    <xf numFmtId="0" fontId="38" fillId="0" borderId="61" xfId="0" applyFont="1" applyBorder="1" applyAlignment="1">
      <alignment horizontal="center"/>
    </xf>
    <xf numFmtId="2" fontId="5" fillId="0" borderId="4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8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/>
    </xf>
    <xf numFmtId="2" fontId="5" fillId="0" borderId="59" xfId="0" applyNumberFormat="1" applyFont="1" applyBorder="1" applyAlignment="1">
      <alignment horizontal="center" vertical="center" wrapText="1"/>
    </xf>
    <xf numFmtId="2" fontId="5" fillId="0" borderId="41" xfId="0" applyNumberFormat="1" applyFont="1" applyBorder="1" applyAlignment="1">
      <alignment horizontal="center"/>
    </xf>
    <xf numFmtId="0" fontId="5" fillId="0" borderId="60" xfId="0" applyFont="1" applyBorder="1" applyAlignment="1">
      <alignment vertical="center" wrapText="1"/>
    </xf>
    <xf numFmtId="0" fontId="5" fillId="0" borderId="62" xfId="0" applyFont="1" applyBorder="1"/>
    <xf numFmtId="2" fontId="0" fillId="0" borderId="0" xfId="0" applyNumberFormat="1"/>
    <xf numFmtId="0" fontId="0" fillId="23" borderId="0" xfId="0" applyFill="1"/>
    <xf numFmtId="0" fontId="5" fillId="23" borderId="0" xfId="0" applyFont="1" applyFill="1"/>
    <xf numFmtId="170" fontId="5" fillId="0" borderId="81" xfId="95" applyNumberFormat="1" applyBorder="1" applyAlignment="1">
      <alignment horizontal="center" vertical="center" wrapText="1"/>
    </xf>
    <xf numFmtId="170" fontId="5" fillId="0" borderId="84" xfId="95" applyNumberFormat="1" applyBorder="1" applyAlignment="1">
      <alignment horizontal="center" vertical="center" wrapText="1"/>
    </xf>
    <xf numFmtId="170" fontId="5" fillId="0" borderId="76" xfId="95" applyNumberFormat="1" applyBorder="1" applyAlignment="1">
      <alignment horizontal="center" vertical="center" wrapText="1"/>
    </xf>
    <xf numFmtId="170" fontId="5" fillId="0" borderId="75" xfId="95" applyNumberFormat="1" applyBorder="1" applyAlignment="1">
      <alignment horizontal="center" vertical="center" wrapText="1"/>
    </xf>
    <xf numFmtId="170" fontId="5" fillId="0" borderId="75" xfId="95" applyNumberFormat="1" applyBorder="1" applyAlignment="1">
      <alignment horizontal="center" vertical="center"/>
    </xf>
    <xf numFmtId="0" fontId="7" fillId="20" borderId="54" xfId="95" applyFont="1" applyFill="1" applyBorder="1" applyAlignment="1">
      <alignment horizontal="center" vertical="center"/>
    </xf>
    <xf numFmtId="170" fontId="7" fillId="0" borderId="20" xfId="95" applyNumberFormat="1" applyFont="1" applyBorder="1" applyAlignment="1">
      <alignment horizontal="left" vertical="center"/>
    </xf>
    <xf numFmtId="170" fontId="5" fillId="0" borderId="24" xfId="95" applyNumberFormat="1" applyBorder="1" applyAlignment="1">
      <alignment horizontal="left" vertical="center"/>
    </xf>
    <xf numFmtId="170" fontId="5" fillId="0" borderId="19" xfId="95" applyNumberFormat="1" applyBorder="1" applyAlignment="1">
      <alignment horizontal="left" vertical="center"/>
    </xf>
    <xf numFmtId="170" fontId="27" fillId="0" borderId="20" xfId="95" applyNumberFormat="1" applyFont="1" applyBorder="1" applyAlignment="1">
      <alignment horizontal="center" vertical="top" wrapText="1"/>
    </xf>
    <xf numFmtId="170" fontId="27" fillId="0" borderId="24" xfId="95" applyNumberFormat="1" applyFont="1" applyBorder="1" applyAlignment="1">
      <alignment horizontal="center" vertical="top" wrapText="1"/>
    </xf>
    <xf numFmtId="170" fontId="7" fillId="0" borderId="20" xfId="95" applyNumberFormat="1" applyFont="1" applyBorder="1" applyAlignment="1">
      <alignment horizontal="center" vertical="center"/>
    </xf>
    <xf numFmtId="170" fontId="7" fillId="0" borderId="24" xfId="95" applyNumberFormat="1" applyFont="1" applyBorder="1" applyAlignment="1">
      <alignment horizontal="center" vertical="center"/>
    </xf>
    <xf numFmtId="170" fontId="7" fillId="0" borderId="19" xfId="95" applyNumberFormat="1" applyFont="1" applyBorder="1" applyAlignment="1">
      <alignment horizontal="center" vertical="center"/>
    </xf>
    <xf numFmtId="170" fontId="7" fillId="19" borderId="21" xfId="95" applyNumberFormat="1" applyFont="1" applyFill="1" applyBorder="1" applyAlignment="1">
      <alignment horizontal="center" vertical="center"/>
    </xf>
    <xf numFmtId="170" fontId="5" fillId="19" borderId="14" xfId="95" applyNumberFormat="1" applyFill="1" applyBorder="1" applyAlignment="1">
      <alignment horizontal="center" vertical="center"/>
    </xf>
    <xf numFmtId="170" fontId="5" fillId="19" borderId="15" xfId="95" applyNumberFormat="1" applyFill="1" applyBorder="1" applyAlignment="1">
      <alignment horizontal="center" vertical="center"/>
    </xf>
    <xf numFmtId="170" fontId="7" fillId="0" borderId="21" xfId="95" applyNumberFormat="1" applyFont="1" applyBorder="1" applyAlignment="1">
      <alignment horizontal="center" vertical="center" wrapText="1"/>
    </xf>
    <xf numFmtId="170" fontId="7" fillId="0" borderId="14" xfId="95" applyNumberFormat="1" applyFont="1" applyBorder="1" applyAlignment="1">
      <alignment horizontal="center" vertical="center" wrapText="1"/>
    </xf>
    <xf numFmtId="170" fontId="7" fillId="0" borderId="15" xfId="95" applyNumberFormat="1" applyFont="1" applyBorder="1" applyAlignment="1">
      <alignment horizontal="center" vertical="center" wrapText="1"/>
    </xf>
    <xf numFmtId="170" fontId="7" fillId="0" borderId="32" xfId="95" applyNumberFormat="1" applyFont="1" applyBorder="1" applyAlignment="1">
      <alignment horizontal="center" vertical="center" wrapText="1"/>
    </xf>
    <xf numFmtId="170" fontId="7" fillId="0" borderId="23" xfId="95" applyNumberFormat="1" applyFont="1" applyBorder="1" applyAlignment="1">
      <alignment horizontal="center" vertical="center" wrapText="1"/>
    </xf>
    <xf numFmtId="170" fontId="7" fillId="0" borderId="31" xfId="95" applyNumberFormat="1" applyFont="1" applyBorder="1" applyAlignment="1">
      <alignment horizontal="center" vertical="center" wrapText="1"/>
    </xf>
    <xf numFmtId="170" fontId="7" fillId="19" borderId="32" xfId="95" applyNumberFormat="1" applyFont="1" applyFill="1" applyBorder="1" applyAlignment="1">
      <alignment horizontal="left" vertical="center"/>
    </xf>
    <xf numFmtId="170" fontId="5" fillId="19" borderId="23" xfId="95" applyNumberFormat="1" applyFill="1" applyBorder="1" applyAlignment="1">
      <alignment horizontal="left" vertical="center"/>
    </xf>
    <xf numFmtId="170" fontId="5" fillId="19" borderId="31" xfId="95" applyNumberFormat="1" applyFill="1" applyBorder="1" applyAlignment="1">
      <alignment horizontal="left" vertical="center"/>
    </xf>
    <xf numFmtId="170" fontId="7" fillId="0" borderId="21" xfId="95" applyNumberFormat="1" applyFont="1" applyBorder="1" applyAlignment="1">
      <alignment horizontal="left" vertical="center" wrapText="1"/>
    </xf>
    <xf numFmtId="170" fontId="5" fillId="0" borderId="14" xfId="95" applyNumberFormat="1" applyBorder="1" applyAlignment="1">
      <alignment horizontal="left" vertical="center" wrapText="1"/>
    </xf>
    <xf numFmtId="170" fontId="5" fillId="0" borderId="15" xfId="95" applyNumberFormat="1" applyBorder="1" applyAlignment="1">
      <alignment horizontal="left" vertical="center" wrapText="1"/>
    </xf>
    <xf numFmtId="170" fontId="5" fillId="0" borderId="32" xfId="95" applyNumberFormat="1" applyBorder="1" applyAlignment="1">
      <alignment horizontal="left" vertical="center" wrapText="1"/>
    </xf>
    <xf numFmtId="170" fontId="5" fillId="0" borderId="23" xfId="95" applyNumberFormat="1" applyBorder="1" applyAlignment="1">
      <alignment horizontal="left" vertical="center" wrapText="1"/>
    </xf>
    <xf numFmtId="170" fontId="5" fillId="0" borderId="31" xfId="95" applyNumberFormat="1" applyBorder="1" applyAlignment="1">
      <alignment horizontal="left" vertical="center" wrapText="1"/>
    </xf>
    <xf numFmtId="14" fontId="7" fillId="26" borderId="21" xfId="95" applyNumberFormat="1" applyFont="1" applyFill="1" applyBorder="1" applyAlignment="1">
      <alignment horizontal="center" vertical="center"/>
    </xf>
    <xf numFmtId="14" fontId="7" fillId="26" borderId="14" xfId="95" applyNumberFormat="1" applyFont="1" applyFill="1" applyBorder="1" applyAlignment="1">
      <alignment horizontal="center" vertical="center"/>
    </xf>
    <xf numFmtId="14" fontId="7" fillId="26" borderId="15" xfId="95" applyNumberFormat="1" applyFont="1" applyFill="1" applyBorder="1" applyAlignment="1">
      <alignment horizontal="center" vertical="center"/>
    </xf>
    <xf numFmtId="14" fontId="7" fillId="26" borderId="32" xfId="95" applyNumberFormat="1" applyFont="1" applyFill="1" applyBorder="1" applyAlignment="1">
      <alignment horizontal="center" vertical="center"/>
    </xf>
    <xf numFmtId="14" fontId="7" fillId="26" borderId="23" xfId="95" applyNumberFormat="1" applyFont="1" applyFill="1" applyBorder="1" applyAlignment="1">
      <alignment horizontal="center" vertical="center"/>
    </xf>
    <xf numFmtId="14" fontId="7" fillId="26" borderId="31" xfId="95" applyNumberFormat="1" applyFont="1" applyFill="1" applyBorder="1" applyAlignment="1">
      <alignment horizontal="center" vertical="center"/>
    </xf>
    <xf numFmtId="170" fontId="7" fillId="0" borderId="11" xfId="95" applyNumberFormat="1" applyFont="1" applyBorder="1" applyAlignment="1">
      <alignment horizontal="center" vertical="center" textRotation="90" shrinkToFit="1"/>
    </xf>
    <xf numFmtId="170" fontId="5" fillId="0" borderId="16" xfId="95" applyNumberFormat="1" applyBorder="1" applyAlignment="1">
      <alignment horizontal="center" vertical="center" textRotation="90" shrinkToFit="1"/>
    </xf>
    <xf numFmtId="170" fontId="7" fillId="0" borderId="11" xfId="95" applyNumberFormat="1" applyFont="1" applyBorder="1" applyAlignment="1">
      <alignment horizontal="left" vertical="center" wrapText="1" shrinkToFit="1"/>
    </xf>
    <xf numFmtId="170" fontId="5" fillId="0" borderId="16" xfId="95" applyNumberFormat="1" applyBorder="1" applyAlignment="1">
      <alignment horizontal="left" vertical="center" wrapText="1"/>
    </xf>
    <xf numFmtId="170" fontId="5" fillId="0" borderId="19" xfId="95" applyNumberFormat="1" applyBorder="1" applyAlignment="1">
      <alignment horizontal="center" vertical="center"/>
    </xf>
    <xf numFmtId="170" fontId="7" fillId="19" borderId="47" xfId="117" applyNumberFormat="1" applyFont="1" applyFill="1" applyBorder="1" applyAlignment="1" applyProtection="1">
      <alignment horizontal="left" vertical="center" wrapText="1"/>
    </xf>
    <xf numFmtId="170" fontId="7" fillId="19" borderId="46" xfId="117" applyNumberFormat="1" applyFont="1" applyFill="1" applyBorder="1" applyAlignment="1" applyProtection="1">
      <alignment horizontal="left" vertical="center" wrapText="1"/>
    </xf>
    <xf numFmtId="170" fontId="7" fillId="19" borderId="51" xfId="117" applyNumberFormat="1" applyFont="1" applyFill="1" applyBorder="1" applyAlignment="1" applyProtection="1">
      <alignment horizontal="left" vertical="center" wrapText="1"/>
    </xf>
    <xf numFmtId="170" fontId="27" fillId="21" borderId="20" xfId="96" applyNumberFormat="1" applyFont="1" applyFill="1" applyBorder="1" applyAlignment="1">
      <alignment horizontal="center" vertical="center" wrapText="1"/>
    </xf>
    <xf numFmtId="170" fontId="27" fillId="21" borderId="24" xfId="96" applyNumberFormat="1" applyFont="1" applyFill="1" applyBorder="1" applyAlignment="1">
      <alignment horizontal="center" vertical="center" wrapText="1"/>
    </xf>
    <xf numFmtId="170" fontId="27" fillId="21" borderId="19" xfId="96" applyNumberFormat="1" applyFont="1" applyFill="1" applyBorder="1" applyAlignment="1">
      <alignment horizontal="center" vertical="center" wrapText="1"/>
    </xf>
    <xf numFmtId="170" fontId="43" fillId="21" borderId="20" xfId="96" applyNumberFormat="1" applyFont="1" applyFill="1" applyBorder="1" applyAlignment="1">
      <alignment horizontal="left" vertical="top" wrapText="1"/>
    </xf>
    <xf numFmtId="170" fontId="27" fillId="21" borderId="24" xfId="96" applyNumberFormat="1" applyFont="1" applyFill="1" applyBorder="1" applyAlignment="1">
      <alignment horizontal="left" vertical="top" wrapText="1"/>
    </xf>
    <xf numFmtId="170" fontId="27" fillId="21" borderId="19" xfId="96" applyNumberFormat="1" applyFont="1" applyFill="1" applyBorder="1" applyAlignment="1">
      <alignment horizontal="left" vertical="top" wrapText="1"/>
    </xf>
    <xf numFmtId="170" fontId="29" fillId="22" borderId="20" xfId="95" applyNumberFormat="1" applyFont="1" applyFill="1" applyBorder="1" applyAlignment="1">
      <alignment horizontal="center" vertical="center" wrapText="1"/>
    </xf>
    <xf numFmtId="170" fontId="29" fillId="22" borderId="24" xfId="95" applyNumberFormat="1" applyFont="1" applyFill="1" applyBorder="1" applyAlignment="1">
      <alignment horizontal="center" vertical="center" wrapText="1"/>
    </xf>
    <xf numFmtId="170" fontId="29" fillId="22" borderId="19" xfId="95" applyNumberFormat="1" applyFont="1" applyFill="1" applyBorder="1" applyAlignment="1">
      <alignment horizontal="center" vertical="center" wrapText="1"/>
    </xf>
    <xf numFmtId="170" fontId="29" fillId="22" borderId="20" xfId="99" applyNumberFormat="1" applyFont="1" applyFill="1" applyBorder="1" applyAlignment="1" applyProtection="1">
      <alignment horizontal="center" vertical="center"/>
    </xf>
    <xf numFmtId="170" fontId="29" fillId="22" borderId="19" xfId="99" applyNumberFormat="1" applyFont="1" applyFill="1" applyBorder="1" applyAlignment="1" applyProtection="1">
      <alignment horizontal="center" vertical="center"/>
    </xf>
    <xf numFmtId="170" fontId="7" fillId="19" borderId="20" xfId="95" applyNumberFormat="1" applyFont="1" applyFill="1" applyBorder="1" applyAlignment="1">
      <alignment horizontal="center" vertical="center"/>
    </xf>
    <xf numFmtId="170" fontId="7" fillId="19" borderId="24" xfId="95" applyNumberFormat="1" applyFont="1" applyFill="1" applyBorder="1" applyAlignment="1">
      <alignment horizontal="center" vertical="center"/>
    </xf>
    <xf numFmtId="170" fontId="7" fillId="19" borderId="19" xfId="95" applyNumberFormat="1" applyFont="1" applyFill="1" applyBorder="1" applyAlignment="1">
      <alignment horizontal="center" vertical="center"/>
    </xf>
    <xf numFmtId="170" fontId="7" fillId="19" borderId="20" xfId="95" applyNumberFormat="1" applyFont="1" applyFill="1" applyBorder="1" applyAlignment="1">
      <alignment horizontal="left" vertical="center" wrapText="1"/>
    </xf>
    <xf numFmtId="170" fontId="7" fillId="19" borderId="24" xfId="95" applyNumberFormat="1" applyFont="1" applyFill="1" applyBorder="1" applyAlignment="1">
      <alignment horizontal="left" vertical="center" wrapText="1"/>
    </xf>
    <xf numFmtId="170" fontId="7" fillId="19" borderId="19" xfId="95" applyNumberFormat="1" applyFont="1" applyFill="1" applyBorder="1" applyAlignment="1">
      <alignment horizontal="left" vertical="center" wrapText="1"/>
    </xf>
    <xf numFmtId="170" fontId="5" fillId="19" borderId="24" xfId="95" applyNumberFormat="1" applyFill="1" applyBorder="1" applyAlignment="1">
      <alignment horizontal="center" vertical="center"/>
    </xf>
    <xf numFmtId="170" fontId="5" fillId="19" borderId="85" xfId="95" applyNumberFormat="1" applyFill="1" applyBorder="1" applyAlignment="1">
      <alignment horizontal="center" vertical="center"/>
    </xf>
    <xf numFmtId="170" fontId="7" fillId="19" borderId="68" xfId="99" applyNumberFormat="1" applyFont="1" applyFill="1" applyBorder="1" applyAlignment="1" applyProtection="1">
      <alignment horizontal="left" vertical="center" wrapText="1"/>
    </xf>
    <xf numFmtId="170" fontId="7" fillId="19" borderId="28" xfId="99" applyNumberFormat="1" applyFont="1" applyFill="1" applyBorder="1" applyAlignment="1" applyProtection="1">
      <alignment horizontal="left" vertical="center" wrapText="1"/>
    </xf>
    <xf numFmtId="170" fontId="7" fillId="19" borderId="69" xfId="99" applyNumberFormat="1" applyFont="1" applyFill="1" applyBorder="1" applyAlignment="1" applyProtection="1">
      <alignment horizontal="left" vertical="center" wrapText="1"/>
    </xf>
    <xf numFmtId="170" fontId="5" fillId="19" borderId="36" xfId="95" applyNumberFormat="1" applyFill="1" applyBorder="1" applyAlignment="1">
      <alignment horizontal="left" vertical="center"/>
    </xf>
    <xf numFmtId="170" fontId="5" fillId="19" borderId="37" xfId="95" applyNumberFormat="1" applyFill="1" applyBorder="1" applyAlignment="1">
      <alignment horizontal="left" vertical="center"/>
    </xf>
    <xf numFmtId="170" fontId="5" fillId="19" borderId="38" xfId="95" applyNumberFormat="1" applyFill="1" applyBorder="1" applyAlignment="1">
      <alignment horizontal="left" vertical="center"/>
    </xf>
    <xf numFmtId="170" fontId="7" fillId="19" borderId="71" xfId="117" applyNumberFormat="1" applyFont="1" applyFill="1" applyBorder="1" applyAlignment="1" applyProtection="1">
      <alignment horizontal="left" vertical="center" wrapText="1"/>
    </xf>
    <xf numFmtId="170" fontId="7" fillId="19" borderId="37" xfId="117" applyNumberFormat="1" applyFont="1" applyFill="1" applyBorder="1" applyAlignment="1" applyProtection="1">
      <alignment horizontal="left" vertical="center" wrapText="1"/>
    </xf>
    <xf numFmtId="170" fontId="7" fillId="19" borderId="72" xfId="117" applyNumberFormat="1" applyFont="1" applyFill="1" applyBorder="1" applyAlignment="1" applyProtection="1">
      <alignment horizontal="left" vertical="center" wrapText="1"/>
    </xf>
    <xf numFmtId="170" fontId="7" fillId="19" borderId="32" xfId="95" applyNumberFormat="1" applyFont="1" applyFill="1" applyBorder="1" applyAlignment="1">
      <alignment horizontal="left" vertical="center" wrapText="1"/>
    </xf>
    <xf numFmtId="170" fontId="7" fillId="19" borderId="23" xfId="95" applyNumberFormat="1" applyFont="1" applyFill="1" applyBorder="1" applyAlignment="1">
      <alignment horizontal="left" vertical="center" wrapText="1"/>
    </xf>
    <xf numFmtId="170" fontId="7" fillId="19" borderId="31" xfId="95" applyNumberFormat="1" applyFont="1" applyFill="1" applyBorder="1" applyAlignment="1">
      <alignment horizontal="left" vertical="center" wrapText="1"/>
    </xf>
    <xf numFmtId="170" fontId="5" fillId="19" borderId="33" xfId="95" applyNumberFormat="1" applyFill="1" applyBorder="1" applyAlignment="1">
      <alignment horizontal="left" vertical="center"/>
    </xf>
    <xf numFmtId="170" fontId="5" fillId="19" borderId="28" xfId="95" applyNumberFormat="1" applyFill="1" applyBorder="1" applyAlignment="1">
      <alignment horizontal="left" vertical="center"/>
    </xf>
    <xf numFmtId="170" fontId="5" fillId="19" borderId="26" xfId="95" applyNumberFormat="1" applyFill="1" applyBorder="1" applyAlignment="1">
      <alignment horizontal="left" vertical="center"/>
    </xf>
    <xf numFmtId="0" fontId="27" fillId="0" borderId="20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5" fillId="0" borderId="24" xfId="0" applyFont="1" applyBorder="1"/>
    <xf numFmtId="0" fontId="28" fillId="27" borderId="45" xfId="0" applyFont="1" applyFill="1" applyBorder="1" applyAlignment="1">
      <alignment horizontal="center" vertical="center" wrapText="1"/>
    </xf>
    <xf numFmtId="0" fontId="28" fillId="27" borderId="24" xfId="0" applyFont="1" applyFill="1" applyBorder="1" applyAlignment="1">
      <alignment horizontal="center" vertical="center" wrapText="1"/>
    </xf>
    <xf numFmtId="0" fontId="28" fillId="27" borderId="44" xfId="0" applyFont="1" applyFill="1" applyBorder="1" applyAlignment="1">
      <alignment horizontal="center" vertical="center" wrapText="1"/>
    </xf>
    <xf numFmtId="0" fontId="47" fillId="27" borderId="88" xfId="0" applyFont="1" applyFill="1" applyBorder="1" applyAlignment="1">
      <alignment horizontal="center" vertical="center"/>
    </xf>
    <xf numFmtId="0" fontId="47" fillId="27" borderId="89" xfId="0" applyFont="1" applyFill="1" applyBorder="1" applyAlignment="1">
      <alignment horizontal="center" vertical="center"/>
    </xf>
    <xf numFmtId="0" fontId="38" fillId="0" borderId="93" xfId="0" applyFont="1" applyBorder="1"/>
    <xf numFmtId="0" fontId="38" fillId="0" borderId="94" xfId="0" applyFont="1" applyBorder="1"/>
    <xf numFmtId="0" fontId="0" fillId="0" borderId="0" xfId="0" applyAlignment="1">
      <alignment horizontal="left" vertical="center" wrapText="1"/>
    </xf>
    <xf numFmtId="0" fontId="0" fillId="23" borderId="0" xfId="0" applyFill="1" applyAlignment="1">
      <alignment horizontal="left" vertical="center" wrapText="1"/>
    </xf>
    <xf numFmtId="0" fontId="37" fillId="25" borderId="11" xfId="0" applyFont="1" applyFill="1" applyBorder="1" applyAlignment="1">
      <alignment horizontal="center" vertical="center" wrapText="1"/>
    </xf>
    <xf numFmtId="0" fontId="37" fillId="25" borderId="16" xfId="0" applyFont="1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5" fillId="25" borderId="20" xfId="0" applyFont="1" applyFill="1" applyBorder="1"/>
    <xf numFmtId="0" fontId="0" fillId="25" borderId="19" xfId="0" applyFill="1" applyBorder="1"/>
    <xf numFmtId="0" fontId="5" fillId="24" borderId="20" xfId="0" applyFont="1" applyFill="1" applyBorder="1"/>
    <xf numFmtId="0" fontId="0" fillId="24" borderId="19" xfId="0" applyFill="1" applyBorder="1"/>
    <xf numFmtId="0" fontId="7" fillId="25" borderId="20" xfId="0" applyFont="1" applyFill="1" applyBorder="1" applyAlignment="1">
      <alignment horizontal="left" vertical="center"/>
    </xf>
    <xf numFmtId="0" fontId="5" fillId="25" borderId="24" xfId="0" applyFont="1" applyFill="1" applyBorder="1" applyAlignment="1">
      <alignment horizontal="left" vertical="center"/>
    </xf>
    <xf numFmtId="0" fontId="5" fillId="25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5" borderId="24" xfId="0" applyFont="1" applyFill="1" applyBorder="1" applyAlignment="1">
      <alignment horizontal="left" vertical="center"/>
    </xf>
    <xf numFmtId="0" fontId="7" fillId="25" borderId="19" xfId="0" applyFont="1" applyFill="1" applyBorder="1" applyAlignment="1">
      <alignment horizontal="left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2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27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1 2" xfId="26"/>
    <cellStyle name="60% - Énfasis2" xfId="27" builtinId="36" customBuiltin="1"/>
    <cellStyle name="60% - Énfasis2 2" xfId="28"/>
    <cellStyle name="60% - Énfasis3" xfId="29" builtinId="40" customBuiltin="1"/>
    <cellStyle name="60% - Énfasis3 2" xfId="30"/>
    <cellStyle name="60% - Énfasis4" xfId="31" builtinId="44" customBuiltin="1"/>
    <cellStyle name="60% - Énfasis4 2" xfId="32"/>
    <cellStyle name="60% - Énfasis5" xfId="33" builtinId="48" customBuiltin="1"/>
    <cellStyle name="60% - Énfasis5 2" xfId="34"/>
    <cellStyle name="60% - Énfasis6" xfId="35" builtinId="52" customBuiltin="1"/>
    <cellStyle name="60% - Énfasis6 2" xfId="36"/>
    <cellStyle name="ANCLAS,REZONES Y SUS PARTES,DE FUNDICION,DE HIERRO O DE ACERO" xfId="124"/>
    <cellStyle name="Buena 2" xfId="37"/>
    <cellStyle name="Cálculo" xfId="38" builtinId="22" customBuiltin="1"/>
    <cellStyle name="Cálculo 2" xfId="39"/>
    <cellStyle name="Celda de comprobación" xfId="40" builtinId="23" customBuiltin="1"/>
    <cellStyle name="Celda de comprobación 2" xfId="41"/>
    <cellStyle name="Celda vinculada" xfId="42" builtinId="24" customBuiltin="1"/>
    <cellStyle name="Celda vinculada 2" xfId="43"/>
    <cellStyle name="Currency 2" xfId="99"/>
    <cellStyle name="Currency 2 2" xfId="121"/>
    <cellStyle name="Currency 3" xfId="116"/>
    <cellStyle name="Encabezado 4" xfId="44" builtinId="19" customBuiltin="1"/>
    <cellStyle name="Encabezado 4 2" xfId="45"/>
    <cellStyle name="Énfasis1" xfId="46" builtinId="29" customBuiltin="1"/>
    <cellStyle name="Énfasis1 2" xfId="47"/>
    <cellStyle name="Énfasis2" xfId="48" builtinId="33" customBuiltin="1"/>
    <cellStyle name="Énfasis2 2" xfId="49"/>
    <cellStyle name="Énfasis3" xfId="50" builtinId="37" customBuiltin="1"/>
    <cellStyle name="Énfasis3 2" xfId="51"/>
    <cellStyle name="Énfasis4" xfId="52" builtinId="41" customBuiltin="1"/>
    <cellStyle name="Énfasis4 2" xfId="53"/>
    <cellStyle name="Énfasis5" xfId="54" builtinId="45" customBuiltin="1"/>
    <cellStyle name="Énfasis5 2" xfId="55"/>
    <cellStyle name="Énfasis6" xfId="56" builtinId="49" customBuiltin="1"/>
    <cellStyle name="Énfasis6 2" xfId="57"/>
    <cellStyle name="Entrada" xfId="58" builtinId="20" customBuiltin="1"/>
    <cellStyle name="Entrada 2" xfId="59"/>
    <cellStyle name="Euro" xfId="60"/>
    <cellStyle name="Euro 2" xfId="107"/>
    <cellStyle name="Euro 3" xfId="100"/>
    <cellStyle name="Hipervínculo" xfId="117" builtinId="8"/>
    <cellStyle name="Hipervínculo 2" xfId="123"/>
    <cellStyle name="Hyperlink" xfId="126"/>
    <cellStyle name="Incorrecto" xfId="61" builtinId="27" customBuiltin="1"/>
    <cellStyle name="Incorrecto 2" xfId="62"/>
    <cellStyle name="Millares 2" xfId="63"/>
    <cellStyle name="Moneda 2" xfId="92"/>
    <cellStyle name="Moneda 2 2" xfId="113"/>
    <cellStyle name="Moneda 2 3" xfId="106"/>
    <cellStyle name="Moneda 3" xfId="111"/>
    <cellStyle name="Moneda 4" xfId="119"/>
    <cellStyle name="Neutral" xfId="64" builtinId="28" customBuiltin="1"/>
    <cellStyle name="Neutral 2" xfId="65"/>
    <cellStyle name="Normal" xfId="0" builtinId="0"/>
    <cellStyle name="Normal 10" xfId="98"/>
    <cellStyle name="Normal 10 2" xfId="122"/>
    <cellStyle name="Normal 11" xfId="118"/>
    <cellStyle name="Normal 2" xfId="66"/>
    <cellStyle name="Normal 2 2" xfId="95"/>
    <cellStyle name="Normal 3" xfId="67"/>
    <cellStyle name="Normal 3 2" xfId="96"/>
    <cellStyle name="Normal 4" xfId="68"/>
    <cellStyle name="Normal 5" xfId="69"/>
    <cellStyle name="Normal 5 2" xfId="94"/>
    <cellStyle name="Normal 5 3" xfId="97"/>
    <cellStyle name="Normal 6" xfId="70"/>
    <cellStyle name="Normal 6 2" xfId="108"/>
    <cellStyle name="Normal 6 3" xfId="101"/>
    <cellStyle name="Normal 7" xfId="90"/>
    <cellStyle name="Normal 8" xfId="91"/>
    <cellStyle name="Normal 8 2" xfId="112"/>
    <cellStyle name="Normal 8 3" xfId="105"/>
    <cellStyle name="Normal 9" xfId="114"/>
    <cellStyle name="Notas" xfId="71" builtinId="10" customBuiltin="1"/>
    <cellStyle name="Notas 2" xfId="72"/>
    <cellStyle name="Notas 2 2" xfId="93"/>
    <cellStyle name="Note 2" xfId="102"/>
    <cellStyle name="Percent 2" xfId="115"/>
    <cellStyle name="Porcentaje" xfId="125" builtinId="5"/>
    <cellStyle name="Porcentaje 2" xfId="73"/>
    <cellStyle name="Porcentaje 2 2" xfId="109"/>
    <cellStyle name="Porcentaje 2 3" xfId="103"/>
    <cellStyle name="Porcentaje 3" xfId="120"/>
    <cellStyle name="Porcentual 2" xfId="74"/>
    <cellStyle name="Porcentual 2 2" xfId="110"/>
    <cellStyle name="Porcentual 2 3" xfId="104"/>
    <cellStyle name="Salida" xfId="75" builtinId="21" customBuiltin="1"/>
    <cellStyle name="Salida 2" xfId="76"/>
    <cellStyle name="Texto de advertencia" xfId="77" builtinId="11" customBuiltin="1"/>
    <cellStyle name="Texto de advertencia 2" xfId="78"/>
    <cellStyle name="Texto explicativo" xfId="79" builtinId="53" customBuiltin="1"/>
    <cellStyle name="Texto explicativo 2" xfId="80"/>
    <cellStyle name="Título" xfId="81" builtinId="15" customBuiltin="1"/>
    <cellStyle name="Título 1 2" xfId="82"/>
    <cellStyle name="Título 2" xfId="83" builtinId="17" customBuiltin="1"/>
    <cellStyle name="Título 2 2" xfId="84"/>
    <cellStyle name="Título 3" xfId="85" builtinId="18" customBuiltin="1"/>
    <cellStyle name="Título 3 2" xfId="86"/>
    <cellStyle name="Título 4" xfId="87"/>
    <cellStyle name="Total" xfId="88" builtinId="25" customBuiltin="1"/>
    <cellStyle name="Total 2" xfId="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E593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818777</xdr:colOff>
      <xdr:row>1</xdr:row>
      <xdr:rowOff>26894</xdr:rowOff>
    </xdr:from>
    <xdr:to>
      <xdr:col>7</xdr:col>
      <xdr:colOff>385482</xdr:colOff>
      <xdr:row>1</xdr:row>
      <xdr:rowOff>1147484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90" r="29612" b="23130"/>
        <a:stretch/>
      </xdr:blipFill>
      <xdr:spPr>
        <a:xfrm>
          <a:off x="1688353" y="26894"/>
          <a:ext cx="7482541" cy="112059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268"/>
  <sheetViews>
    <sheetView showGridLines="0" tabSelected="1" view="pageBreakPreview" zoomScale="85" zoomScaleNormal="85" zoomScaleSheetLayoutView="85" zoomScalePageLayoutView="40" workbookViewId="0">
      <pane ySplit="1" topLeftCell="A65" activePane="bottomLeft" state="frozen"/>
      <selection pane="bottomLeft" activeCell="C87" sqref="C87"/>
    </sheetView>
  </sheetViews>
  <sheetFormatPr baseColWidth="10" defaultColWidth="9.109375" defaultRowHeight="13.2" outlineLevelRow="1"/>
  <cols>
    <col min="1" max="1" width="3.109375" style="187" customWidth="1"/>
    <col min="2" max="2" width="9.5546875" style="162" customWidth="1"/>
    <col min="3" max="3" width="68.5546875" style="77" customWidth="1"/>
    <col min="4" max="4" width="5.5546875" style="186" customWidth="1"/>
    <col min="5" max="5" width="9.44140625" style="162" customWidth="1"/>
    <col min="6" max="6" width="15.44140625" style="162" bestFit="1" customWidth="1"/>
    <col min="7" max="7" width="16.44140625" style="162" customWidth="1"/>
    <col min="8" max="8" width="21.44140625" style="162" customWidth="1"/>
    <col min="9" max="9" width="13.5546875" style="186" customWidth="1"/>
    <col min="10" max="16384" width="9.109375" style="187"/>
  </cols>
  <sheetData>
    <row r="1" spans="2:9" s="78" customFormat="1" ht="93" hidden="1" customHeight="1" thickBot="1">
      <c r="B1" s="270" t="s">
        <v>0</v>
      </c>
      <c r="C1" s="271"/>
      <c r="D1" s="271"/>
      <c r="E1" s="271"/>
      <c r="F1" s="271"/>
      <c r="G1" s="271"/>
      <c r="H1" s="271"/>
      <c r="I1" s="271"/>
    </row>
    <row r="2" spans="2:9" s="78" customFormat="1" ht="93" customHeight="1" thickBot="1">
      <c r="B2" s="79"/>
      <c r="C2" s="80"/>
      <c r="D2" s="80"/>
      <c r="E2" s="80"/>
      <c r="F2" s="80"/>
      <c r="G2" s="80"/>
      <c r="H2" s="80"/>
      <c r="I2" s="81"/>
    </row>
    <row r="3" spans="2:9" s="78" customFormat="1" ht="12" customHeight="1" thickBot="1">
      <c r="B3" s="272" t="s">
        <v>1</v>
      </c>
      <c r="C3" s="273"/>
      <c r="D3" s="273"/>
      <c r="E3" s="273"/>
      <c r="F3" s="273"/>
      <c r="G3" s="273"/>
      <c r="H3" s="273"/>
      <c r="I3" s="274"/>
    </row>
    <row r="4" spans="2:9" s="78" customFormat="1" ht="12" customHeight="1">
      <c r="B4" s="275" t="s">
        <v>2</v>
      </c>
      <c r="C4" s="276"/>
      <c r="D4" s="276"/>
      <c r="E4" s="277"/>
      <c r="F4" s="278" t="s">
        <v>504</v>
      </c>
      <c r="G4" s="279"/>
      <c r="H4" s="279"/>
      <c r="I4" s="280"/>
    </row>
    <row r="5" spans="2:9" s="78" customFormat="1" ht="12" customHeight="1" thickBot="1">
      <c r="B5" s="284" t="s">
        <v>3</v>
      </c>
      <c r="C5" s="285"/>
      <c r="D5" s="285"/>
      <c r="E5" s="286"/>
      <c r="F5" s="281"/>
      <c r="G5" s="282"/>
      <c r="H5" s="282"/>
      <c r="I5" s="283"/>
    </row>
    <row r="6" spans="2:9" s="78" customFormat="1" ht="12" customHeight="1" thickBot="1">
      <c r="B6" s="267"/>
      <c r="C6" s="268"/>
      <c r="D6" s="268"/>
      <c r="E6" s="268"/>
      <c r="F6" s="268"/>
      <c r="G6" s="268"/>
      <c r="H6" s="268"/>
      <c r="I6" s="269"/>
    </row>
    <row r="7" spans="2:9" s="78" customFormat="1" ht="12" customHeight="1">
      <c r="B7" s="287" t="s">
        <v>506</v>
      </c>
      <c r="C7" s="288"/>
      <c r="D7" s="288"/>
      <c r="E7" s="289"/>
      <c r="F7" s="293" t="s">
        <v>505</v>
      </c>
      <c r="G7" s="294"/>
      <c r="H7" s="294"/>
      <c r="I7" s="295"/>
    </row>
    <row r="8" spans="2:9" s="78" customFormat="1" ht="20.25" customHeight="1" thickBot="1">
      <c r="B8" s="290"/>
      <c r="C8" s="291"/>
      <c r="D8" s="291"/>
      <c r="E8" s="292"/>
      <c r="F8" s="296"/>
      <c r="G8" s="297"/>
      <c r="H8" s="297"/>
      <c r="I8" s="298"/>
    </row>
    <row r="9" spans="2:9" s="78" customFormat="1" ht="11.25" customHeight="1" thickBot="1">
      <c r="B9" s="245"/>
      <c r="C9" s="246"/>
      <c r="D9" s="246"/>
      <c r="E9" s="246"/>
      <c r="F9" s="246"/>
      <c r="G9" s="246"/>
      <c r="H9" s="246"/>
      <c r="I9" s="247"/>
    </row>
    <row r="10" spans="2:9" s="78" customFormat="1" ht="12" customHeight="1" thickBot="1">
      <c r="B10" s="299" t="s">
        <v>4</v>
      </c>
      <c r="C10" s="301" t="s">
        <v>5</v>
      </c>
      <c r="D10" s="272" t="s">
        <v>6</v>
      </c>
      <c r="E10" s="303"/>
      <c r="F10" s="272" t="s">
        <v>7</v>
      </c>
      <c r="G10" s="273"/>
      <c r="H10" s="273"/>
      <c r="I10" s="274"/>
    </row>
    <row r="11" spans="2:9" s="78" customFormat="1" ht="50.25" customHeight="1" thickBot="1">
      <c r="B11" s="300"/>
      <c r="C11" s="302"/>
      <c r="D11" s="82" t="s">
        <v>8</v>
      </c>
      <c r="E11" s="83" t="s">
        <v>511</v>
      </c>
      <c r="F11" s="84" t="s">
        <v>9</v>
      </c>
      <c r="G11" s="85" t="s">
        <v>512</v>
      </c>
      <c r="H11" s="84" t="s">
        <v>10</v>
      </c>
      <c r="I11" s="84" t="s">
        <v>11</v>
      </c>
    </row>
    <row r="12" spans="2:9" s="78" customFormat="1" ht="35.1" customHeight="1" thickBot="1">
      <c r="B12" s="307" t="s">
        <v>12</v>
      </c>
      <c r="C12" s="308"/>
      <c r="D12" s="308"/>
      <c r="E12" s="308"/>
      <c r="F12" s="308"/>
      <c r="G12" s="308"/>
      <c r="H12" s="308"/>
      <c r="I12" s="309"/>
    </row>
    <row r="13" spans="2:9" s="78" customFormat="1" ht="13.8" thickBot="1">
      <c r="B13" s="86"/>
      <c r="C13" s="87"/>
      <c r="D13" s="88"/>
      <c r="E13" s="88"/>
      <c r="F13" s="310" t="s">
        <v>13</v>
      </c>
      <c r="G13" s="311"/>
      <c r="H13" s="311"/>
      <c r="I13" s="312"/>
    </row>
    <row r="14" spans="2:9" s="78" customFormat="1" ht="13.8" thickBot="1">
      <c r="B14" s="188" t="s">
        <v>14</v>
      </c>
      <c r="C14" s="89" t="s">
        <v>15</v>
      </c>
      <c r="D14" s="90"/>
      <c r="E14" s="201"/>
      <c r="F14" s="91"/>
      <c r="G14" s="90"/>
      <c r="H14" s="92">
        <f>SUM(G15:G19)</f>
        <v>0</v>
      </c>
      <c r="I14" s="205" t="e">
        <f>H14/$H$220</f>
        <v>#DIV/0!</v>
      </c>
    </row>
    <row r="15" spans="2:9" s="77" customFormat="1" outlineLevel="1">
      <c r="B15" s="261" t="s">
        <v>16</v>
      </c>
      <c r="C15" s="97" t="s">
        <v>17</v>
      </c>
      <c r="D15" s="96" t="s">
        <v>18</v>
      </c>
      <c r="E15" s="194">
        <v>1</v>
      </c>
      <c r="F15" s="98"/>
      <c r="G15" s="96">
        <f>E15*F15</f>
        <v>0</v>
      </c>
      <c r="H15" s="96"/>
      <c r="I15" s="207" t="e">
        <f>G15/$H$220</f>
        <v>#DIV/0!</v>
      </c>
    </row>
    <row r="16" spans="2:9" s="77" customFormat="1" outlineLevel="1">
      <c r="B16" s="261" t="s">
        <v>19</v>
      </c>
      <c r="C16" s="97" t="s">
        <v>20</v>
      </c>
      <c r="D16" s="96" t="s">
        <v>18</v>
      </c>
      <c r="E16" s="194">
        <v>1</v>
      </c>
      <c r="F16" s="98"/>
      <c r="G16" s="96">
        <f>E16*F16</f>
        <v>0</v>
      </c>
      <c r="H16" s="96"/>
      <c r="I16" s="207" t="e">
        <f>G16/$H$220</f>
        <v>#DIV/0!</v>
      </c>
    </row>
    <row r="17" spans="1:9" s="77" customFormat="1" outlineLevel="1">
      <c r="B17" s="261" t="s">
        <v>21</v>
      </c>
      <c r="C17" s="93" t="s">
        <v>22</v>
      </c>
      <c r="D17" s="94" t="s">
        <v>23</v>
      </c>
      <c r="E17" s="200">
        <v>87</v>
      </c>
      <c r="F17" s="95"/>
      <c r="G17" s="96">
        <f>E17*F17</f>
        <v>0</v>
      </c>
      <c r="H17" s="94"/>
      <c r="I17" s="206" t="e">
        <f>G17/$H$220</f>
        <v>#DIV/0!</v>
      </c>
    </row>
    <row r="18" spans="1:9" s="77" customFormat="1" outlineLevel="1">
      <c r="B18" s="261" t="s">
        <v>24</v>
      </c>
      <c r="C18" s="97" t="s">
        <v>25</v>
      </c>
      <c r="D18" s="96" t="s">
        <v>23</v>
      </c>
      <c r="E18" s="194">
        <v>15</v>
      </c>
      <c r="F18" s="98"/>
      <c r="G18" s="96">
        <f>E18*F18</f>
        <v>0</v>
      </c>
      <c r="H18" s="96"/>
      <c r="I18" s="207" t="e">
        <f>G18/$H$220</f>
        <v>#DIV/0!</v>
      </c>
    </row>
    <row r="19" spans="1:9" s="77" customFormat="1" ht="13.8" outlineLevel="1" thickBot="1">
      <c r="B19" s="261" t="s">
        <v>26</v>
      </c>
      <c r="C19" s="97" t="s">
        <v>27</v>
      </c>
      <c r="D19" s="96" t="s">
        <v>28</v>
      </c>
      <c r="E19" s="194">
        <v>125</v>
      </c>
      <c r="F19" s="98"/>
      <c r="G19" s="96">
        <f>E19*F19</f>
        <v>0</v>
      </c>
      <c r="H19" s="96"/>
      <c r="I19" s="207" t="e">
        <f>G19/$H$220</f>
        <v>#DIV/0!</v>
      </c>
    </row>
    <row r="20" spans="1:9" s="78" customFormat="1" ht="13.8" thickBot="1">
      <c r="B20" s="188">
        <f>B14+1</f>
        <v>2</v>
      </c>
      <c r="C20" s="89" t="s">
        <v>29</v>
      </c>
      <c r="D20" s="90"/>
      <c r="E20" s="201"/>
      <c r="F20" s="91"/>
      <c r="G20" s="90"/>
      <c r="H20" s="92">
        <f>SUM(G21:G37)</f>
        <v>0</v>
      </c>
      <c r="I20" s="205" t="e">
        <f>H20/$H$220</f>
        <v>#DIV/0!</v>
      </c>
    </row>
    <row r="21" spans="1:9" s="78" customFormat="1">
      <c r="B21" s="108"/>
      <c r="C21" s="109" t="s">
        <v>30</v>
      </c>
      <c r="D21" s="110"/>
      <c r="E21" s="204"/>
      <c r="F21" s="111"/>
      <c r="G21" s="110"/>
      <c r="H21" s="112"/>
      <c r="I21" s="211"/>
    </row>
    <row r="22" spans="1:9" s="102" customFormat="1" ht="12.75" customHeight="1" outlineLevel="1">
      <c r="B22" s="262" t="s">
        <v>31</v>
      </c>
      <c r="C22" s="99" t="s">
        <v>32</v>
      </c>
      <c r="D22" s="100" t="s">
        <v>33</v>
      </c>
      <c r="E22" s="202">
        <v>2</v>
      </c>
      <c r="F22" s="101"/>
      <c r="G22" s="100">
        <f t="shared" ref="G22:G36" si="0">E22*F22</f>
        <v>0</v>
      </c>
      <c r="H22" s="100"/>
      <c r="I22" s="208" t="e">
        <f t="shared" ref="I22:I32" si="1">G22/$H$220</f>
        <v>#DIV/0!</v>
      </c>
    </row>
    <row r="23" spans="1:9" s="102" customFormat="1" ht="13.35" customHeight="1" outlineLevel="1">
      <c r="A23" s="77"/>
      <c r="B23" s="262" t="s">
        <v>34</v>
      </c>
      <c r="C23" s="103" t="s">
        <v>35</v>
      </c>
      <c r="D23" s="96" t="s">
        <v>33</v>
      </c>
      <c r="E23" s="1">
        <v>1</v>
      </c>
      <c r="F23" s="98"/>
      <c r="G23" s="96">
        <f>E23*F23</f>
        <v>0</v>
      </c>
      <c r="H23" s="96"/>
      <c r="I23" s="207" t="e">
        <f t="shared" si="1"/>
        <v>#DIV/0!</v>
      </c>
    </row>
    <row r="24" spans="1:9" s="77" customFormat="1" ht="26.4" outlineLevel="1">
      <c r="B24" s="262" t="s">
        <v>36</v>
      </c>
      <c r="C24" s="97" t="s">
        <v>513</v>
      </c>
      <c r="D24" s="96" t="s">
        <v>43</v>
      </c>
      <c r="E24" s="194">
        <f>175*0.2</f>
        <v>35</v>
      </c>
      <c r="F24" s="98"/>
      <c r="G24" s="96">
        <f>E24*F24</f>
        <v>0</v>
      </c>
      <c r="H24" s="96"/>
      <c r="I24" s="207" t="e">
        <f t="shared" si="1"/>
        <v>#DIV/0!</v>
      </c>
    </row>
    <row r="25" spans="1:9" s="102" customFormat="1" outlineLevel="1">
      <c r="B25" s="262" t="s">
        <v>38</v>
      </c>
      <c r="C25" s="103" t="s">
        <v>514</v>
      </c>
      <c r="D25" s="96" t="s">
        <v>33</v>
      </c>
      <c r="E25" s="1">
        <v>2</v>
      </c>
      <c r="F25" s="98"/>
      <c r="G25" s="96">
        <f>E25*F25</f>
        <v>0</v>
      </c>
      <c r="H25" s="96"/>
      <c r="I25" s="207" t="e">
        <f t="shared" si="1"/>
        <v>#DIV/0!</v>
      </c>
    </row>
    <row r="26" spans="1:9" s="102" customFormat="1" outlineLevel="1">
      <c r="B26" s="262" t="s">
        <v>39</v>
      </c>
      <c r="C26" s="103" t="s">
        <v>40</v>
      </c>
      <c r="D26" s="96" t="s">
        <v>23</v>
      </c>
      <c r="E26" s="1">
        <v>12</v>
      </c>
      <c r="F26" s="98"/>
      <c r="G26" s="96">
        <f>E26*F26</f>
        <v>0</v>
      </c>
      <c r="H26" s="96"/>
      <c r="I26" s="207" t="e">
        <f t="shared" si="1"/>
        <v>#DIV/0!</v>
      </c>
    </row>
    <row r="27" spans="1:9" s="77" customFormat="1" outlineLevel="1">
      <c r="B27" s="262" t="s">
        <v>41</v>
      </c>
      <c r="C27" s="97" t="s">
        <v>42</v>
      </c>
      <c r="D27" s="96" t="s">
        <v>43</v>
      </c>
      <c r="E27" s="194">
        <v>53</v>
      </c>
      <c r="F27" s="98"/>
      <c r="G27" s="96">
        <f>E27*F27</f>
        <v>0</v>
      </c>
      <c r="H27" s="96"/>
      <c r="I27" s="207" t="e">
        <f t="shared" si="1"/>
        <v>#DIV/0!</v>
      </c>
    </row>
    <row r="28" spans="1:9" s="102" customFormat="1" outlineLevel="1">
      <c r="B28" s="262" t="s">
        <v>44</v>
      </c>
      <c r="C28" s="103" t="s">
        <v>45</v>
      </c>
      <c r="D28" s="96" t="s">
        <v>43</v>
      </c>
      <c r="E28" s="1">
        <v>34</v>
      </c>
      <c r="F28" s="98"/>
      <c r="G28" s="96">
        <f t="shared" ref="G28" si="2">E28*F28</f>
        <v>0</v>
      </c>
      <c r="H28" s="96"/>
      <c r="I28" s="207" t="e">
        <f t="shared" si="1"/>
        <v>#DIV/0!</v>
      </c>
    </row>
    <row r="29" spans="1:9" s="102" customFormat="1" outlineLevel="1">
      <c r="B29" s="262" t="s">
        <v>46</v>
      </c>
      <c r="C29" s="103" t="s">
        <v>47</v>
      </c>
      <c r="D29" s="96" t="s">
        <v>43</v>
      </c>
      <c r="E29" s="1">
        <v>3.6</v>
      </c>
      <c r="F29" s="98"/>
      <c r="G29" s="96">
        <f t="shared" ref="G29" si="3">E29*F29</f>
        <v>0</v>
      </c>
      <c r="H29" s="96"/>
      <c r="I29" s="207" t="e">
        <f t="shared" si="1"/>
        <v>#DIV/0!</v>
      </c>
    </row>
    <row r="30" spans="1:9" s="102" customFormat="1" ht="13.35" customHeight="1" outlineLevel="1">
      <c r="B30" s="262" t="s">
        <v>48</v>
      </c>
      <c r="C30" s="103" t="s">
        <v>49</v>
      </c>
      <c r="D30" s="96" t="s">
        <v>28</v>
      </c>
      <c r="E30" s="1">
        <v>30</v>
      </c>
      <c r="F30" s="98"/>
      <c r="G30" s="96">
        <f t="shared" ref="G30:G32" si="4">E30*F30</f>
        <v>0</v>
      </c>
      <c r="H30" s="96"/>
      <c r="I30" s="207" t="e">
        <f t="shared" si="1"/>
        <v>#DIV/0!</v>
      </c>
    </row>
    <row r="31" spans="1:9" s="102" customFormat="1" ht="13.35" customHeight="1" outlineLevel="1">
      <c r="B31" s="262" t="s">
        <v>50</v>
      </c>
      <c r="C31" s="103" t="s">
        <v>51</v>
      </c>
      <c r="D31" s="96" t="s">
        <v>28</v>
      </c>
      <c r="E31" s="1">
        <v>25</v>
      </c>
      <c r="F31" s="98"/>
      <c r="G31" s="96">
        <f t="shared" ref="G31" si="5">E31*F31</f>
        <v>0</v>
      </c>
      <c r="H31" s="96"/>
      <c r="I31" s="207" t="e">
        <f t="shared" si="1"/>
        <v>#DIV/0!</v>
      </c>
    </row>
    <row r="32" spans="1:9" s="102" customFormat="1" ht="13.35" customHeight="1" outlineLevel="1">
      <c r="B32" s="262" t="s">
        <v>52</v>
      </c>
      <c r="C32" s="103" t="s">
        <v>492</v>
      </c>
      <c r="D32" s="96" t="s">
        <v>33</v>
      </c>
      <c r="E32" s="1">
        <v>1</v>
      </c>
      <c r="F32" s="98"/>
      <c r="G32" s="96">
        <f t="shared" si="4"/>
        <v>0</v>
      </c>
      <c r="H32" s="96"/>
      <c r="I32" s="207" t="e">
        <f t="shared" si="1"/>
        <v>#DIV/0!</v>
      </c>
    </row>
    <row r="33" spans="2:9" s="78" customFormat="1">
      <c r="B33" s="113"/>
      <c r="C33" s="109" t="s">
        <v>54</v>
      </c>
      <c r="D33" s="110"/>
      <c r="E33" s="204"/>
      <c r="F33" s="111"/>
      <c r="G33" s="110"/>
      <c r="H33" s="112"/>
      <c r="I33" s="216"/>
    </row>
    <row r="34" spans="2:9" s="102" customFormat="1" ht="12.75" customHeight="1" outlineLevel="1">
      <c r="B34" s="262" t="s">
        <v>56</v>
      </c>
      <c r="C34" s="103" t="s">
        <v>55</v>
      </c>
      <c r="D34" s="96" t="s">
        <v>33</v>
      </c>
      <c r="E34" s="1">
        <v>1</v>
      </c>
      <c r="F34" s="98"/>
      <c r="G34" s="96">
        <f>E34*F34</f>
        <v>0</v>
      </c>
      <c r="H34" s="96"/>
      <c r="I34" s="207" t="e">
        <f>G34/$H$220</f>
        <v>#DIV/0!</v>
      </c>
    </row>
    <row r="35" spans="2:9" s="102" customFormat="1" ht="12.75" customHeight="1" outlineLevel="1">
      <c r="B35" s="262" t="s">
        <v>58</v>
      </c>
      <c r="C35" s="103" t="s">
        <v>57</v>
      </c>
      <c r="D35" s="96" t="s">
        <v>28</v>
      </c>
      <c r="E35" s="1">
        <v>0.76</v>
      </c>
      <c r="F35" s="98"/>
      <c r="G35" s="96">
        <f>E35*F35</f>
        <v>0</v>
      </c>
      <c r="H35" s="96"/>
      <c r="I35" s="207" t="e">
        <f>G35/$H$220</f>
        <v>#DIV/0!</v>
      </c>
    </row>
    <row r="36" spans="2:9" s="102" customFormat="1" ht="12.75" customHeight="1" outlineLevel="1">
      <c r="B36" s="262" t="s">
        <v>60</v>
      </c>
      <c r="C36" s="103" t="s">
        <v>59</v>
      </c>
      <c r="D36" s="96" t="s">
        <v>33</v>
      </c>
      <c r="E36" s="1">
        <v>1</v>
      </c>
      <c r="F36" s="98"/>
      <c r="G36" s="96">
        <f t="shared" si="0"/>
        <v>0</v>
      </c>
      <c r="H36" s="96"/>
      <c r="I36" s="207" t="e">
        <f>G36/$H$220</f>
        <v>#DIV/0!</v>
      </c>
    </row>
    <row r="37" spans="2:9" s="102" customFormat="1" ht="13.8" outlineLevel="1" thickBot="1">
      <c r="B37" s="262" t="s">
        <v>485</v>
      </c>
      <c r="C37" s="103" t="s">
        <v>61</v>
      </c>
      <c r="D37" s="96" t="s">
        <v>43</v>
      </c>
      <c r="E37" s="1">
        <v>0.45</v>
      </c>
      <c r="F37" s="98"/>
      <c r="G37" s="96">
        <f t="shared" ref="G37" si="6">E37*F37</f>
        <v>0</v>
      </c>
      <c r="H37" s="96"/>
      <c r="I37" s="207" t="e">
        <f>G37/$H$220</f>
        <v>#DIV/0!</v>
      </c>
    </row>
    <row r="38" spans="2:9" s="78" customFormat="1" ht="13.8" thickBot="1">
      <c r="B38" s="188">
        <f>B20+1</f>
        <v>3</v>
      </c>
      <c r="C38" s="89" t="s">
        <v>62</v>
      </c>
      <c r="D38" s="90"/>
      <c r="E38" s="201"/>
      <c r="F38" s="91"/>
      <c r="G38" s="90"/>
      <c r="H38" s="92">
        <f>SUM(G39:G43)</f>
        <v>0</v>
      </c>
      <c r="I38" s="205" t="e">
        <f>H38/$H$220</f>
        <v>#DIV/0!</v>
      </c>
    </row>
    <row r="39" spans="2:9" s="77" customFormat="1" outlineLevel="1">
      <c r="B39" s="263" t="s">
        <v>63</v>
      </c>
      <c r="C39" s="104" t="s">
        <v>64</v>
      </c>
      <c r="D39" s="105" t="s">
        <v>43</v>
      </c>
      <c r="E39" s="203">
        <v>12</v>
      </c>
      <c r="F39" s="106"/>
      <c r="G39" s="105">
        <f>E39*F39</f>
        <v>0</v>
      </c>
      <c r="H39" s="105"/>
      <c r="I39" s="207" t="e">
        <f>G39/$H$220</f>
        <v>#DIV/0!</v>
      </c>
    </row>
    <row r="40" spans="2:9" s="77" customFormat="1" outlineLevel="1">
      <c r="B40" s="264" t="s">
        <v>65</v>
      </c>
      <c r="C40" s="97" t="s">
        <v>66</v>
      </c>
      <c r="D40" s="96" t="s">
        <v>43</v>
      </c>
      <c r="E40" s="194">
        <v>1.65</v>
      </c>
      <c r="F40" s="98"/>
      <c r="G40" s="96">
        <f>E40*F40</f>
        <v>0</v>
      </c>
      <c r="H40" s="96"/>
      <c r="I40" s="207" t="e">
        <f>G40/$H$220</f>
        <v>#DIV/0!</v>
      </c>
    </row>
    <row r="41" spans="2:9" s="77" customFormat="1" outlineLevel="1">
      <c r="B41" s="264" t="s">
        <v>67</v>
      </c>
      <c r="C41" s="97" t="s">
        <v>68</v>
      </c>
      <c r="D41" s="96" t="s">
        <v>43</v>
      </c>
      <c r="E41" s="194">
        <v>2.2999999999999998</v>
      </c>
      <c r="F41" s="98"/>
      <c r="G41" s="96">
        <f t="shared" ref="G41:G42" si="7">E41*F41</f>
        <v>0</v>
      </c>
      <c r="H41" s="96"/>
      <c r="I41" s="207" t="e">
        <f>G41/$H$220</f>
        <v>#DIV/0!</v>
      </c>
    </row>
    <row r="42" spans="2:9" s="77" customFormat="1" outlineLevel="1">
      <c r="B42" s="264" t="s">
        <v>69</v>
      </c>
      <c r="C42" s="97" t="s">
        <v>70</v>
      </c>
      <c r="D42" s="96" t="s">
        <v>43</v>
      </c>
      <c r="E42" s="194">
        <v>1.6</v>
      </c>
      <c r="F42" s="98"/>
      <c r="G42" s="96">
        <f t="shared" si="7"/>
        <v>0</v>
      </c>
      <c r="H42" s="96"/>
      <c r="I42" s="207" t="e">
        <f>G42/$H$220</f>
        <v>#DIV/0!</v>
      </c>
    </row>
    <row r="43" spans="2:9" s="77" customFormat="1" ht="13.8" outlineLevel="1" thickBot="1">
      <c r="B43" s="264" t="s">
        <v>71</v>
      </c>
      <c r="C43" s="97" t="s">
        <v>72</v>
      </c>
      <c r="D43" s="96" t="s">
        <v>28</v>
      </c>
      <c r="E43" s="194">
        <v>120</v>
      </c>
      <c r="F43" s="98"/>
      <c r="G43" s="96">
        <f>E43*F43</f>
        <v>0</v>
      </c>
      <c r="H43" s="96"/>
      <c r="I43" s="207" t="e">
        <f>G43/$H$220</f>
        <v>#DIV/0!</v>
      </c>
    </row>
    <row r="44" spans="2:9" s="78" customFormat="1" ht="13.8" thickBot="1">
      <c r="B44" s="188">
        <f>B38+1</f>
        <v>4</v>
      </c>
      <c r="C44" s="89" t="s">
        <v>73</v>
      </c>
      <c r="D44" s="90"/>
      <c r="E44" s="201"/>
      <c r="F44" s="91"/>
      <c r="G44" s="90"/>
      <c r="H44" s="92">
        <f>SUM(G45:G66)</f>
        <v>0</v>
      </c>
      <c r="I44" s="205" t="e">
        <f>H44/$H$220</f>
        <v>#DIV/0!</v>
      </c>
    </row>
    <row r="45" spans="2:9" s="78" customFormat="1">
      <c r="B45" s="108"/>
      <c r="C45" s="109" t="s">
        <v>74</v>
      </c>
      <c r="D45" s="110"/>
      <c r="E45" s="204"/>
      <c r="F45" s="111"/>
      <c r="G45" s="110"/>
      <c r="H45" s="112"/>
      <c r="I45" s="211"/>
    </row>
    <row r="46" spans="2:9" s="77" customFormat="1" outlineLevel="1">
      <c r="B46" s="264" t="s">
        <v>75</v>
      </c>
      <c r="C46" s="97" t="s">
        <v>76</v>
      </c>
      <c r="D46" s="96" t="s">
        <v>28</v>
      </c>
      <c r="E46" s="194">
        <v>21.5</v>
      </c>
      <c r="F46" s="98"/>
      <c r="G46" s="96">
        <f>E46*F46</f>
        <v>0</v>
      </c>
      <c r="H46" s="96"/>
      <c r="I46" s="207" t="e">
        <f>G46/$H$220</f>
        <v>#DIV/0!</v>
      </c>
    </row>
    <row r="47" spans="2:9" s="77" customFormat="1" outlineLevel="1">
      <c r="B47" s="264" t="s">
        <v>77</v>
      </c>
      <c r="C47" s="93" t="s">
        <v>515</v>
      </c>
      <c r="D47" s="94" t="s">
        <v>28</v>
      </c>
      <c r="E47" s="200">
        <v>125</v>
      </c>
      <c r="F47" s="95"/>
      <c r="G47" s="94">
        <f>E47*F47</f>
        <v>0</v>
      </c>
      <c r="H47" s="94"/>
      <c r="I47" s="206" t="e">
        <f>G47/$H$220</f>
        <v>#DIV/0!</v>
      </c>
    </row>
    <row r="48" spans="2:9" s="77" customFormat="1" outlineLevel="1">
      <c r="B48" s="264" t="s">
        <v>78</v>
      </c>
      <c r="C48" s="93" t="s">
        <v>79</v>
      </c>
      <c r="D48" s="94" t="s">
        <v>28</v>
      </c>
      <c r="E48" s="200">
        <f>5.38+0.73+(16.86-1.89)</f>
        <v>21.08</v>
      </c>
      <c r="F48" s="95"/>
      <c r="G48" s="94">
        <f t="shared" ref="G48" si="8">E48*F48</f>
        <v>0</v>
      </c>
      <c r="H48" s="94"/>
      <c r="I48" s="206" t="e">
        <f>G48/$H$220</f>
        <v>#DIV/0!</v>
      </c>
    </row>
    <row r="49" spans="2:9" s="77" customFormat="1" ht="25.35" customHeight="1" outlineLevel="1">
      <c r="B49" s="264" t="s">
        <v>80</v>
      </c>
      <c r="C49" s="93" t="s">
        <v>81</v>
      </c>
      <c r="D49" s="94" t="s">
        <v>28</v>
      </c>
      <c r="E49" s="200">
        <v>17.5</v>
      </c>
      <c r="F49" s="95"/>
      <c r="G49" s="94">
        <f>E49*F49</f>
        <v>0</v>
      </c>
      <c r="H49" s="94"/>
      <c r="I49" s="209" t="e">
        <f>G49/$H$220</f>
        <v>#DIV/0!</v>
      </c>
    </row>
    <row r="50" spans="2:9" s="77" customFormat="1" outlineLevel="1">
      <c r="B50" s="264" t="s">
        <v>82</v>
      </c>
      <c r="C50" s="93" t="s">
        <v>83</v>
      </c>
      <c r="D50" s="94" t="s">
        <v>28</v>
      </c>
      <c r="E50" s="200">
        <v>158</v>
      </c>
      <c r="F50" s="95"/>
      <c r="G50" s="94">
        <f>E50*F50</f>
        <v>0</v>
      </c>
      <c r="H50" s="94"/>
      <c r="I50" s="206" t="e">
        <f>G50/$H$220</f>
        <v>#DIV/0!</v>
      </c>
    </row>
    <row r="51" spans="2:9" s="78" customFormat="1">
      <c r="B51" s="113"/>
      <c r="C51" s="109" t="s">
        <v>84</v>
      </c>
      <c r="D51" s="110"/>
      <c r="E51" s="204"/>
      <c r="F51" s="111"/>
      <c r="G51" s="110"/>
      <c r="H51" s="112"/>
      <c r="I51" s="216"/>
    </row>
    <row r="52" spans="2:9" s="102" customFormat="1" ht="12.75" customHeight="1" outlineLevel="1">
      <c r="B52" s="264" t="s">
        <v>85</v>
      </c>
      <c r="C52" s="103" t="s">
        <v>86</v>
      </c>
      <c r="D52" s="96" t="s">
        <v>28</v>
      </c>
      <c r="E52" s="1">
        <v>158</v>
      </c>
      <c r="F52" s="98"/>
      <c r="G52" s="96">
        <f>E52*F52</f>
        <v>0</v>
      </c>
      <c r="H52" s="96"/>
      <c r="I52" s="207" t="e">
        <f>G52/$H$220</f>
        <v>#DIV/0!</v>
      </c>
    </row>
    <row r="53" spans="2:9" s="77" customFormat="1" outlineLevel="1">
      <c r="B53" s="264" t="s">
        <v>87</v>
      </c>
      <c r="C53" s="93" t="s">
        <v>88</v>
      </c>
      <c r="D53" s="94" t="s">
        <v>28</v>
      </c>
      <c r="E53" s="200">
        <v>113</v>
      </c>
      <c r="F53" s="95"/>
      <c r="G53" s="94">
        <f>E53*F53</f>
        <v>0</v>
      </c>
      <c r="H53" s="94"/>
      <c r="I53" s="206" t="e">
        <f>G53/$H$220</f>
        <v>#DIV/0!</v>
      </c>
    </row>
    <row r="54" spans="2:9" s="77" customFormat="1" outlineLevel="1">
      <c r="B54" s="264" t="s">
        <v>89</v>
      </c>
      <c r="C54" s="93" t="s">
        <v>90</v>
      </c>
      <c r="D54" s="94" t="s">
        <v>28</v>
      </c>
      <c r="E54" s="200">
        <v>1.98</v>
      </c>
      <c r="F54" s="95"/>
      <c r="G54" s="94">
        <f t="shared" ref="G54" si="9">E54*F54</f>
        <v>0</v>
      </c>
      <c r="H54" s="94"/>
      <c r="I54" s="206" t="e">
        <f>G54/$H$220</f>
        <v>#DIV/0!</v>
      </c>
    </row>
    <row r="55" spans="2:9" s="78" customFormat="1">
      <c r="B55" s="113"/>
      <c r="C55" s="109" t="s">
        <v>91</v>
      </c>
      <c r="D55" s="110"/>
      <c r="E55" s="204"/>
      <c r="F55" s="111"/>
      <c r="G55" s="110"/>
      <c r="H55" s="112"/>
      <c r="I55" s="216"/>
    </row>
    <row r="56" spans="2:9" s="77" customFormat="1" outlineLevel="1">
      <c r="B56" s="264" t="s">
        <v>92</v>
      </c>
      <c r="C56" s="93" t="s">
        <v>93</v>
      </c>
      <c r="D56" s="94" t="s">
        <v>28</v>
      </c>
      <c r="E56" s="200">
        <v>217.60000000000002</v>
      </c>
      <c r="F56" s="95"/>
      <c r="G56" s="94">
        <f t="shared" ref="G56:G57" si="10">E56*F56</f>
        <v>0</v>
      </c>
      <c r="H56" s="94"/>
      <c r="I56" s="206" t="e">
        <f>G56/$H$220</f>
        <v>#DIV/0!</v>
      </c>
    </row>
    <row r="57" spans="2:9" s="77" customFormat="1" outlineLevel="1">
      <c r="B57" s="264" t="s">
        <v>94</v>
      </c>
      <c r="C57" s="93" t="s">
        <v>95</v>
      </c>
      <c r="D57" s="94" t="s">
        <v>28</v>
      </c>
      <c r="E57" s="200">
        <v>163</v>
      </c>
      <c r="F57" s="95"/>
      <c r="G57" s="94">
        <f t="shared" si="10"/>
        <v>0</v>
      </c>
      <c r="H57" s="94"/>
      <c r="I57" s="206" t="e">
        <f>G57/$H$220</f>
        <v>#DIV/0!</v>
      </c>
    </row>
    <row r="58" spans="2:9" s="77" customFormat="1" outlineLevel="1">
      <c r="B58" s="264" t="s">
        <v>96</v>
      </c>
      <c r="C58" s="93" t="s">
        <v>97</v>
      </c>
      <c r="D58" s="94" t="s">
        <v>28</v>
      </c>
      <c r="E58" s="200">
        <v>170.19</v>
      </c>
      <c r="F58" s="95"/>
      <c r="G58" s="94">
        <f t="shared" ref="G58" si="11">E58*F58</f>
        <v>0</v>
      </c>
      <c r="H58" s="94"/>
      <c r="I58" s="206" t="e">
        <f>G58/$H$220</f>
        <v>#DIV/0!</v>
      </c>
    </row>
    <row r="59" spans="2:9" s="77" customFormat="1" outlineLevel="1">
      <c r="B59" s="264" t="s">
        <v>98</v>
      </c>
      <c r="C59" s="93" t="s">
        <v>99</v>
      </c>
      <c r="D59" s="94" t="s">
        <v>28</v>
      </c>
      <c r="E59" s="200">
        <f>E56-E58</f>
        <v>47.410000000000025</v>
      </c>
      <c r="F59" s="95"/>
      <c r="G59" s="94">
        <f t="shared" ref="G59" si="12">E59*F59</f>
        <v>0</v>
      </c>
      <c r="H59" s="94"/>
      <c r="I59" s="206" t="e">
        <f>G59/$H$220</f>
        <v>#DIV/0!</v>
      </c>
    </row>
    <row r="60" spans="2:9" s="78" customFormat="1">
      <c r="B60" s="113"/>
      <c r="C60" s="109" t="s">
        <v>516</v>
      </c>
      <c r="D60" s="110"/>
      <c r="E60" s="204"/>
      <c r="F60" s="111"/>
      <c r="G60" s="110"/>
      <c r="H60" s="112"/>
      <c r="I60" s="216"/>
    </row>
    <row r="61" spans="2:9" s="77" customFormat="1" outlineLevel="1">
      <c r="B61" s="264" t="s">
        <v>100</v>
      </c>
      <c r="C61" s="93" t="s">
        <v>517</v>
      </c>
      <c r="D61" s="94" t="s">
        <v>28</v>
      </c>
      <c r="E61" s="200">
        <v>88.88</v>
      </c>
      <c r="F61" s="95"/>
      <c r="G61" s="94">
        <f>E61*F61</f>
        <v>0</v>
      </c>
      <c r="H61" s="94"/>
      <c r="I61" s="206" t="e">
        <f t="shared" ref="I61:I66" si="13">G61/$H$220</f>
        <v>#DIV/0!</v>
      </c>
    </row>
    <row r="62" spans="2:9" s="77" customFormat="1" outlineLevel="1">
      <c r="B62" s="264" t="s">
        <v>101</v>
      </c>
      <c r="C62" s="93" t="s">
        <v>102</v>
      </c>
      <c r="D62" s="94" t="s">
        <v>28</v>
      </c>
      <c r="E62" s="200">
        <v>25.65</v>
      </c>
      <c r="F62" s="95"/>
      <c r="G62" s="94">
        <f>E62*F62</f>
        <v>0</v>
      </c>
      <c r="H62" s="94"/>
      <c r="I62" s="206" t="e">
        <f t="shared" si="13"/>
        <v>#DIV/0!</v>
      </c>
    </row>
    <row r="63" spans="2:9" s="77" customFormat="1" outlineLevel="1">
      <c r="B63" s="264" t="s">
        <v>103</v>
      </c>
      <c r="C63" s="93" t="s">
        <v>104</v>
      </c>
      <c r="D63" s="94" t="s">
        <v>28</v>
      </c>
      <c r="E63" s="200">
        <f>9.79+5.28</f>
        <v>15.07</v>
      </c>
      <c r="F63" s="95"/>
      <c r="G63" s="94">
        <f>E63*F63</f>
        <v>0</v>
      </c>
      <c r="H63" s="94"/>
      <c r="I63" s="206" t="e">
        <f t="shared" si="13"/>
        <v>#DIV/0!</v>
      </c>
    </row>
    <row r="64" spans="2:9" s="77" customFormat="1" outlineLevel="1">
      <c r="B64" s="264" t="s">
        <v>105</v>
      </c>
      <c r="C64" s="93" t="s">
        <v>106</v>
      </c>
      <c r="D64" s="94" t="s">
        <v>23</v>
      </c>
      <c r="E64" s="200">
        <v>6</v>
      </c>
      <c r="F64" s="95"/>
      <c r="G64" s="94">
        <f>E64*F64</f>
        <v>0</v>
      </c>
      <c r="H64" s="94"/>
      <c r="I64" s="206" t="e">
        <f t="shared" si="13"/>
        <v>#DIV/0!</v>
      </c>
    </row>
    <row r="65" spans="2:9" s="77" customFormat="1" outlineLevel="1">
      <c r="B65" s="264" t="s">
        <v>107</v>
      </c>
      <c r="C65" s="93" t="s">
        <v>108</v>
      </c>
      <c r="D65" s="94" t="s">
        <v>23</v>
      </c>
      <c r="E65" s="200">
        <f>18.72+34.42+3.21+6</f>
        <v>62.35</v>
      </c>
      <c r="F65" s="95"/>
      <c r="G65" s="94">
        <f t="shared" ref="G65:G66" si="14">E65*F65</f>
        <v>0</v>
      </c>
      <c r="H65" s="94"/>
      <c r="I65" s="206" t="e">
        <f t="shared" si="13"/>
        <v>#DIV/0!</v>
      </c>
    </row>
    <row r="66" spans="2:9" s="77" customFormat="1" ht="13.8" outlineLevel="1" thickBot="1">
      <c r="B66" s="264" t="s">
        <v>109</v>
      </c>
      <c r="C66" s="93" t="s">
        <v>518</v>
      </c>
      <c r="D66" s="94" t="s">
        <v>28</v>
      </c>
      <c r="E66" s="200">
        <v>1</v>
      </c>
      <c r="F66" s="95"/>
      <c r="G66" s="94">
        <f t="shared" si="14"/>
        <v>0</v>
      </c>
      <c r="H66" s="94"/>
      <c r="I66" s="206" t="e">
        <f t="shared" si="13"/>
        <v>#DIV/0!</v>
      </c>
    </row>
    <row r="67" spans="2:9" s="78" customFormat="1" ht="13.8" thickBot="1">
      <c r="B67" s="188">
        <f>B44+1</f>
        <v>5</v>
      </c>
      <c r="C67" s="89" t="s">
        <v>503</v>
      </c>
      <c r="D67" s="90"/>
      <c r="E67" s="201"/>
      <c r="F67" s="91"/>
      <c r="G67" s="90"/>
      <c r="H67" s="92">
        <f>SUM(G68:G73)</f>
        <v>0</v>
      </c>
      <c r="I67" s="205" t="e">
        <f>H67/$H$220</f>
        <v>#DIV/0!</v>
      </c>
    </row>
    <row r="68" spans="2:9" s="77" customFormat="1" outlineLevel="1">
      <c r="B68" s="264" t="s">
        <v>110</v>
      </c>
      <c r="C68" s="97" t="s">
        <v>111</v>
      </c>
      <c r="D68" s="96" t="s">
        <v>28</v>
      </c>
      <c r="E68" s="194">
        <v>113</v>
      </c>
      <c r="F68" s="98"/>
      <c r="G68" s="96">
        <f>E68*F68</f>
        <v>0</v>
      </c>
      <c r="H68" s="96"/>
      <c r="I68" s="207" t="e">
        <f t="shared" ref="I68:I73" si="15">G68/$H$220</f>
        <v>#DIV/0!</v>
      </c>
    </row>
    <row r="69" spans="2:9" s="77" customFormat="1" ht="26.4" outlineLevel="1">
      <c r="B69" s="264" t="s">
        <v>112</v>
      </c>
      <c r="C69" s="97" t="s">
        <v>113</v>
      </c>
      <c r="D69" s="96" t="s">
        <v>28</v>
      </c>
      <c r="E69" s="194">
        <v>113</v>
      </c>
      <c r="F69" s="98"/>
      <c r="G69" s="96">
        <f t="shared" ref="G69:G73" si="16">E69*F69</f>
        <v>0</v>
      </c>
      <c r="H69" s="96"/>
      <c r="I69" s="207" t="e">
        <f t="shared" si="15"/>
        <v>#DIV/0!</v>
      </c>
    </row>
    <row r="70" spans="2:9" s="77" customFormat="1" outlineLevel="1">
      <c r="B70" s="264" t="s">
        <v>114</v>
      </c>
      <c r="C70" s="97" t="s">
        <v>481</v>
      </c>
      <c r="D70" s="96" t="s">
        <v>28</v>
      </c>
      <c r="E70" s="194">
        <v>127</v>
      </c>
      <c r="F70" s="98"/>
      <c r="G70" s="96">
        <f t="shared" ref="G70" si="17">E70*F70</f>
        <v>0</v>
      </c>
      <c r="H70" s="96"/>
      <c r="I70" s="207" t="e">
        <f t="shared" si="15"/>
        <v>#DIV/0!</v>
      </c>
    </row>
    <row r="71" spans="2:9" s="77" customFormat="1" outlineLevel="1">
      <c r="B71" s="264" t="s">
        <v>115</v>
      </c>
      <c r="C71" s="97" t="s">
        <v>116</v>
      </c>
      <c r="D71" s="96" t="s">
        <v>28</v>
      </c>
      <c r="E71" s="194">
        <v>127</v>
      </c>
      <c r="F71" s="98"/>
      <c r="G71" s="96">
        <f t="shared" ref="G71" si="18">E71*F71</f>
        <v>0</v>
      </c>
      <c r="H71" s="96"/>
      <c r="I71" s="207" t="e">
        <f t="shared" si="15"/>
        <v>#DIV/0!</v>
      </c>
    </row>
    <row r="72" spans="2:9" s="77" customFormat="1" outlineLevel="1">
      <c r="B72" s="264" t="s">
        <v>117</v>
      </c>
      <c r="C72" s="97" t="s">
        <v>118</v>
      </c>
      <c r="D72" s="96" t="s">
        <v>28</v>
      </c>
      <c r="E72" s="194">
        <v>127</v>
      </c>
      <c r="F72" s="98"/>
      <c r="G72" s="96">
        <f>E72*F72</f>
        <v>0</v>
      </c>
      <c r="H72" s="96"/>
      <c r="I72" s="207" t="e">
        <f t="shared" si="15"/>
        <v>#DIV/0!</v>
      </c>
    </row>
    <row r="73" spans="2:9" s="77" customFormat="1" ht="27" outlineLevel="1" thickBot="1">
      <c r="B73" s="264" t="s">
        <v>119</v>
      </c>
      <c r="C73" s="97" t="s">
        <v>120</v>
      </c>
      <c r="D73" s="96" t="s">
        <v>28</v>
      </c>
      <c r="E73" s="194">
        <v>127</v>
      </c>
      <c r="F73" s="98"/>
      <c r="G73" s="96">
        <f t="shared" si="16"/>
        <v>0</v>
      </c>
      <c r="H73" s="96"/>
      <c r="I73" s="207" t="e">
        <f t="shared" si="15"/>
        <v>#DIV/0!</v>
      </c>
    </row>
    <row r="74" spans="2:9" s="78" customFormat="1" ht="13.8" thickBot="1">
      <c r="B74" s="188">
        <f>+B67+1</f>
        <v>6</v>
      </c>
      <c r="C74" s="89" t="s">
        <v>121</v>
      </c>
      <c r="D74" s="90"/>
      <c r="E74" s="201"/>
      <c r="F74" s="91"/>
      <c r="G74" s="90"/>
      <c r="H74" s="92">
        <f>SUM(G75:G81)</f>
        <v>0</v>
      </c>
      <c r="I74" s="205" t="e">
        <f>H74/$H$220</f>
        <v>#DIV/0!</v>
      </c>
    </row>
    <row r="75" spans="2:9" s="78" customFormat="1">
      <c r="B75" s="108"/>
      <c r="C75" s="109" t="s">
        <v>122</v>
      </c>
      <c r="D75" s="110"/>
      <c r="E75" s="204"/>
      <c r="F75" s="111"/>
      <c r="G75" s="110"/>
      <c r="H75" s="112"/>
      <c r="I75" s="211"/>
    </row>
    <row r="76" spans="2:9" s="77" customFormat="1" outlineLevel="1">
      <c r="B76" s="261" t="s">
        <v>123</v>
      </c>
      <c r="C76" s="93" t="s">
        <v>124</v>
      </c>
      <c r="D76" s="94" t="s">
        <v>28</v>
      </c>
      <c r="E76" s="200">
        <f>4.97+4.25+3.16</f>
        <v>12.379999999999999</v>
      </c>
      <c r="F76" s="95"/>
      <c r="G76" s="94">
        <f>E76*F76</f>
        <v>0</v>
      </c>
      <c r="H76" s="94"/>
      <c r="I76" s="206" t="e">
        <f>G76/$H$220</f>
        <v>#DIV/0!</v>
      </c>
    </row>
    <row r="77" spans="2:9" s="77" customFormat="1" outlineLevel="1">
      <c r="B77" s="261" t="s">
        <v>125</v>
      </c>
      <c r="C77" s="93" t="s">
        <v>126</v>
      </c>
      <c r="D77" s="94" t="s">
        <v>28</v>
      </c>
      <c r="E77" s="200">
        <f>5.4+6.84+12.6+(4.32*2)</f>
        <v>33.480000000000004</v>
      </c>
      <c r="F77" s="95"/>
      <c r="G77" s="94">
        <f t="shared" ref="G77:G81" si="19">E77*F77</f>
        <v>0</v>
      </c>
      <c r="H77" s="94"/>
      <c r="I77" s="206" t="e">
        <f>G77/$H$220</f>
        <v>#DIV/0!</v>
      </c>
    </row>
    <row r="78" spans="2:9" s="77" customFormat="1" outlineLevel="1">
      <c r="B78" s="261" t="s">
        <v>127</v>
      </c>
      <c r="C78" s="93" t="s">
        <v>128</v>
      </c>
      <c r="D78" s="94" t="s">
        <v>23</v>
      </c>
      <c r="E78" s="200">
        <f>74.5-E77</f>
        <v>41.019999999999996</v>
      </c>
      <c r="F78" s="95"/>
      <c r="G78" s="94">
        <f t="shared" ref="G78" si="20">E78*F78</f>
        <v>0</v>
      </c>
      <c r="H78" s="94"/>
      <c r="I78" s="206" t="e">
        <f>G78/$H$220</f>
        <v>#DIV/0!</v>
      </c>
    </row>
    <row r="79" spans="2:9" s="78" customFormat="1">
      <c r="B79" s="215"/>
      <c r="C79" s="109" t="s">
        <v>129</v>
      </c>
      <c r="D79" s="110"/>
      <c r="E79" s="204"/>
      <c r="F79" s="111"/>
      <c r="G79" s="110"/>
      <c r="H79" s="112"/>
      <c r="I79" s="216"/>
    </row>
    <row r="80" spans="2:9" s="77" customFormat="1" outlineLevel="1">
      <c r="B80" s="261" t="s">
        <v>130</v>
      </c>
      <c r="C80" s="93" t="s">
        <v>519</v>
      </c>
      <c r="D80" s="94" t="s">
        <v>28</v>
      </c>
      <c r="E80" s="200">
        <v>47.25</v>
      </c>
      <c r="F80" s="95"/>
      <c r="G80" s="94">
        <f t="shared" ref="G80" si="21">E80*F80</f>
        <v>0</v>
      </c>
      <c r="H80" s="94"/>
      <c r="I80" s="206" t="e">
        <f>G80/$H$220</f>
        <v>#DIV/0!</v>
      </c>
    </row>
    <row r="81" spans="2:9" s="77" customFormat="1" ht="27" outlineLevel="1" thickBot="1">
      <c r="B81" s="261" t="s">
        <v>131</v>
      </c>
      <c r="C81" s="93" t="s">
        <v>520</v>
      </c>
      <c r="D81" s="94" t="s">
        <v>28</v>
      </c>
      <c r="E81" s="200">
        <v>4.76</v>
      </c>
      <c r="F81" s="95"/>
      <c r="G81" s="94">
        <f t="shared" si="19"/>
        <v>0</v>
      </c>
      <c r="H81" s="94"/>
      <c r="I81" s="206" t="e">
        <f>G81/$H$220</f>
        <v>#DIV/0!</v>
      </c>
    </row>
    <row r="82" spans="2:9" s="78" customFormat="1" ht="13.8" thickBot="1">
      <c r="B82" s="188">
        <f>B74+1</f>
        <v>7</v>
      </c>
      <c r="C82" s="89" t="s">
        <v>132</v>
      </c>
      <c r="D82" s="90"/>
      <c r="E82" s="201"/>
      <c r="F82" s="91"/>
      <c r="G82" s="90"/>
      <c r="H82" s="92">
        <f>SUM(G83:G92)</f>
        <v>0</v>
      </c>
      <c r="I82" s="205" t="e">
        <f>H82/$H$220</f>
        <v>#DIV/0!</v>
      </c>
    </row>
    <row r="83" spans="2:9" s="78" customFormat="1">
      <c r="B83" s="108"/>
      <c r="C83" s="109" t="s">
        <v>133</v>
      </c>
      <c r="D83" s="110"/>
      <c r="E83" s="204"/>
      <c r="F83" s="111"/>
      <c r="G83" s="110"/>
      <c r="H83" s="112"/>
      <c r="I83" s="211"/>
    </row>
    <row r="84" spans="2:9" s="77" customFormat="1" ht="28.35" customHeight="1" outlineLevel="1">
      <c r="B84" s="265" t="s">
        <v>134</v>
      </c>
      <c r="C84" s="97" t="s">
        <v>135</v>
      </c>
      <c r="D84" s="96" t="s">
        <v>33</v>
      </c>
      <c r="E84" s="194">
        <v>4</v>
      </c>
      <c r="F84" s="98"/>
      <c r="G84" s="96">
        <f t="shared" ref="G84:G92" si="22">E84*F84</f>
        <v>0</v>
      </c>
      <c r="H84" s="96"/>
      <c r="I84" s="207" t="e">
        <f>G84/$H$220</f>
        <v>#DIV/0!</v>
      </c>
    </row>
    <row r="85" spans="2:9" s="77" customFormat="1" ht="40.65" customHeight="1" outlineLevel="1">
      <c r="B85" s="265" t="s">
        <v>136</v>
      </c>
      <c r="C85" s="97" t="s">
        <v>137</v>
      </c>
      <c r="D85" s="96" t="s">
        <v>33</v>
      </c>
      <c r="E85" s="194">
        <v>1</v>
      </c>
      <c r="F85" s="98"/>
      <c r="G85" s="96">
        <f t="shared" ref="G85:G86" si="23">E85*F85</f>
        <v>0</v>
      </c>
      <c r="H85" s="96"/>
      <c r="I85" s="207" t="e">
        <f>G85/$H$220</f>
        <v>#DIV/0!</v>
      </c>
    </row>
    <row r="86" spans="2:9" s="77" customFormat="1" ht="54" customHeight="1" outlineLevel="1">
      <c r="B86" s="265" t="s">
        <v>138</v>
      </c>
      <c r="C86" s="189" t="s">
        <v>521</v>
      </c>
      <c r="D86" s="96" t="s">
        <v>33</v>
      </c>
      <c r="E86" s="194">
        <v>1</v>
      </c>
      <c r="F86" s="98"/>
      <c r="G86" s="96">
        <f t="shared" si="23"/>
        <v>0</v>
      </c>
      <c r="H86" s="96"/>
      <c r="I86" s="207" t="e">
        <f>G86/$H$220</f>
        <v>#DIV/0!</v>
      </c>
    </row>
    <row r="87" spans="2:9" s="77" customFormat="1" ht="39.6" outlineLevel="1">
      <c r="B87" s="265" t="s">
        <v>139</v>
      </c>
      <c r="C87" s="189" t="s">
        <v>522</v>
      </c>
      <c r="D87" s="96" t="s">
        <v>33</v>
      </c>
      <c r="E87" s="194">
        <v>1</v>
      </c>
      <c r="F87" s="98"/>
      <c r="G87" s="96">
        <f t="shared" ref="G87" si="24">E87*F87</f>
        <v>0</v>
      </c>
      <c r="H87" s="96"/>
      <c r="I87" s="207" t="e">
        <f>G87/$H$220</f>
        <v>#DIV/0!</v>
      </c>
    </row>
    <row r="88" spans="2:9" s="78" customFormat="1">
      <c r="B88" s="113"/>
      <c r="C88" s="109" t="s">
        <v>140</v>
      </c>
      <c r="D88" s="110"/>
      <c r="E88" s="204"/>
      <c r="F88" s="111"/>
      <c r="G88" s="110"/>
      <c r="H88" s="112"/>
      <c r="I88" s="211"/>
    </row>
    <row r="89" spans="2:9" s="77" customFormat="1" ht="67.2" customHeight="1" outlineLevel="1">
      <c r="B89" s="265" t="s">
        <v>141</v>
      </c>
      <c r="C89" s="189" t="s">
        <v>142</v>
      </c>
      <c r="D89" s="96" t="s">
        <v>33</v>
      </c>
      <c r="E89" s="194">
        <v>5</v>
      </c>
      <c r="F89" s="98"/>
      <c r="G89" s="96">
        <f t="shared" si="22"/>
        <v>0</v>
      </c>
      <c r="H89" s="96"/>
      <c r="I89" s="207" t="e">
        <f>G89/$H$220</f>
        <v>#DIV/0!</v>
      </c>
    </row>
    <row r="90" spans="2:9" s="77" customFormat="1" ht="54" customHeight="1" outlineLevel="1">
      <c r="B90" s="265" t="s">
        <v>143</v>
      </c>
      <c r="C90" s="189" t="s">
        <v>144</v>
      </c>
      <c r="D90" s="96" t="s">
        <v>33</v>
      </c>
      <c r="E90" s="194">
        <v>1</v>
      </c>
      <c r="F90" s="98"/>
      <c r="G90" s="96">
        <f t="shared" si="22"/>
        <v>0</v>
      </c>
      <c r="H90" s="96"/>
      <c r="I90" s="207" t="e">
        <f>G90/$H$220</f>
        <v>#DIV/0!</v>
      </c>
    </row>
    <row r="91" spans="2:9" s="77" customFormat="1" ht="39.6" outlineLevel="1">
      <c r="B91" s="265" t="s">
        <v>145</v>
      </c>
      <c r="C91" s="189" t="s">
        <v>146</v>
      </c>
      <c r="D91" s="96" t="s">
        <v>33</v>
      </c>
      <c r="E91" s="194">
        <v>2</v>
      </c>
      <c r="F91" s="98"/>
      <c r="G91" s="96">
        <f t="shared" si="22"/>
        <v>0</v>
      </c>
      <c r="H91" s="96"/>
      <c r="I91" s="207" t="e">
        <f>G91/$H$220</f>
        <v>#DIV/0!</v>
      </c>
    </row>
    <row r="92" spans="2:9" s="77" customFormat="1" ht="63.6" customHeight="1" outlineLevel="1" thickBot="1">
      <c r="B92" s="265" t="s">
        <v>147</v>
      </c>
      <c r="C92" s="189" t="s">
        <v>148</v>
      </c>
      <c r="D92" s="96" t="s">
        <v>33</v>
      </c>
      <c r="E92" s="194">
        <v>3</v>
      </c>
      <c r="F92" s="98"/>
      <c r="G92" s="96">
        <f t="shared" si="22"/>
        <v>0</v>
      </c>
      <c r="H92" s="96"/>
      <c r="I92" s="207" t="e">
        <f>G92/$H$220</f>
        <v>#DIV/0!</v>
      </c>
    </row>
    <row r="93" spans="2:9" s="78" customFormat="1" ht="13.8" thickBot="1">
      <c r="B93" s="188">
        <f>+B82+1</f>
        <v>8</v>
      </c>
      <c r="C93" s="89" t="s">
        <v>149</v>
      </c>
      <c r="D93" s="90"/>
      <c r="E93" s="201"/>
      <c r="F93" s="91"/>
      <c r="G93" s="90"/>
      <c r="H93" s="92">
        <f>SUM(G94:G96)</f>
        <v>0</v>
      </c>
      <c r="I93" s="205" t="e">
        <f>H93/$H$220</f>
        <v>#DIV/0!</v>
      </c>
    </row>
    <row r="94" spans="2:9" s="77" customFormat="1" ht="26.4" outlineLevel="1">
      <c r="B94" s="261" t="s">
        <v>150</v>
      </c>
      <c r="C94" s="189" t="s">
        <v>151</v>
      </c>
      <c r="D94" s="94" t="s">
        <v>33</v>
      </c>
      <c r="E94" s="200">
        <v>1</v>
      </c>
      <c r="F94" s="95"/>
      <c r="G94" s="94">
        <f t="shared" ref="G94:G95" si="25">E94*F94</f>
        <v>0</v>
      </c>
      <c r="H94" s="94"/>
      <c r="I94" s="206" t="e">
        <f>G94/$H$220</f>
        <v>#DIV/0!</v>
      </c>
    </row>
    <row r="95" spans="2:9" s="77" customFormat="1" ht="26.4" outlineLevel="1">
      <c r="B95" s="261" t="s">
        <v>152</v>
      </c>
      <c r="C95" s="189" t="s">
        <v>153</v>
      </c>
      <c r="D95" s="94" t="s">
        <v>33</v>
      </c>
      <c r="E95" s="200">
        <v>1</v>
      </c>
      <c r="F95" s="95"/>
      <c r="G95" s="94">
        <f t="shared" si="25"/>
        <v>0</v>
      </c>
      <c r="H95" s="94"/>
      <c r="I95" s="206" t="e">
        <f>G95/$H$220</f>
        <v>#DIV/0!</v>
      </c>
    </row>
    <row r="96" spans="2:9" s="77" customFormat="1" ht="27" outlineLevel="1" thickBot="1">
      <c r="B96" s="261" t="s">
        <v>154</v>
      </c>
      <c r="C96" s="97" t="s">
        <v>155</v>
      </c>
      <c r="D96" s="96" t="s">
        <v>23</v>
      </c>
      <c r="E96" s="194">
        <v>35</v>
      </c>
      <c r="F96" s="98"/>
      <c r="G96" s="107">
        <f>E96*F96</f>
        <v>0</v>
      </c>
      <c r="H96" s="107"/>
      <c r="I96" s="210" t="e">
        <f>G96/$H$220</f>
        <v>#DIV/0!</v>
      </c>
    </row>
    <row r="97" spans="2:9" s="78" customFormat="1" ht="13.8" thickBot="1">
      <c r="B97" s="188">
        <f>+B93+1</f>
        <v>9</v>
      </c>
      <c r="C97" s="89" t="s">
        <v>156</v>
      </c>
      <c r="D97" s="90"/>
      <c r="E97" s="201"/>
      <c r="F97" s="91"/>
      <c r="G97" s="90"/>
      <c r="H97" s="92">
        <f>SUM(G98:G103)</f>
        <v>0</v>
      </c>
      <c r="I97" s="205" t="e">
        <f>H97/$H$220</f>
        <v>#DIV/0!</v>
      </c>
    </row>
    <row r="98" spans="2:9" s="77" customFormat="1" outlineLevel="1">
      <c r="B98" s="265" t="s">
        <v>157</v>
      </c>
      <c r="C98" s="93" t="s">
        <v>158</v>
      </c>
      <c r="D98" s="94" t="s">
        <v>28</v>
      </c>
      <c r="E98" s="200">
        <f>E58</f>
        <v>170.19</v>
      </c>
      <c r="F98" s="95"/>
      <c r="G98" s="94">
        <f>E98*F98</f>
        <v>0</v>
      </c>
      <c r="H98" s="94"/>
      <c r="I98" s="206" t="e">
        <f t="shared" ref="I98:I103" si="26">G98/$H$220</f>
        <v>#DIV/0!</v>
      </c>
    </row>
    <row r="99" spans="2:9" s="77" customFormat="1" outlineLevel="1">
      <c r="B99" s="265" t="s">
        <v>159</v>
      </c>
      <c r="C99" s="93" t="s">
        <v>160</v>
      </c>
      <c r="D99" s="94" t="s">
        <v>28</v>
      </c>
      <c r="E99" s="200">
        <v>129.69999999999999</v>
      </c>
      <c r="F99" s="95"/>
      <c r="G99" s="94">
        <f>E99*F99</f>
        <v>0</v>
      </c>
      <c r="H99" s="94"/>
      <c r="I99" s="206" t="e">
        <f t="shared" si="26"/>
        <v>#DIV/0!</v>
      </c>
    </row>
    <row r="100" spans="2:9" s="77" customFormat="1" outlineLevel="1">
      <c r="B100" s="265" t="s">
        <v>161</v>
      </c>
      <c r="C100" s="93" t="s">
        <v>162</v>
      </c>
      <c r="D100" s="94" t="s">
        <v>28</v>
      </c>
      <c r="E100" s="200">
        <v>15.76</v>
      </c>
      <c r="F100" s="95"/>
      <c r="G100" s="94">
        <f t="shared" ref="G100:G101" si="27">E100*F100</f>
        <v>0</v>
      </c>
      <c r="H100" s="94"/>
      <c r="I100" s="206" t="e">
        <f t="shared" si="26"/>
        <v>#DIV/0!</v>
      </c>
    </row>
    <row r="101" spans="2:9" s="77" customFormat="1" ht="12.6" customHeight="1" outlineLevel="1">
      <c r="B101" s="265" t="s">
        <v>163</v>
      </c>
      <c r="C101" s="93" t="s">
        <v>164</v>
      </c>
      <c r="D101" s="94" t="s">
        <v>28</v>
      </c>
      <c r="E101" s="200">
        <v>125</v>
      </c>
      <c r="F101" s="95"/>
      <c r="G101" s="94">
        <f t="shared" si="27"/>
        <v>0</v>
      </c>
      <c r="H101" s="94"/>
      <c r="I101" s="206" t="e">
        <f t="shared" si="26"/>
        <v>#DIV/0!</v>
      </c>
    </row>
    <row r="102" spans="2:9" s="77" customFormat="1" outlineLevel="1">
      <c r="B102" s="265" t="s">
        <v>165</v>
      </c>
      <c r="C102" s="93" t="s">
        <v>166</v>
      </c>
      <c r="D102" s="94" t="s">
        <v>28</v>
      </c>
      <c r="E102" s="200">
        <f>9.57+5.28+(0.52*3)</f>
        <v>16.41</v>
      </c>
      <c r="F102" s="95"/>
      <c r="G102" s="94">
        <f t="shared" ref="G102:G103" si="28">E102*F102</f>
        <v>0</v>
      </c>
      <c r="H102" s="94"/>
      <c r="I102" s="206" t="e">
        <f t="shared" si="26"/>
        <v>#DIV/0!</v>
      </c>
    </row>
    <row r="103" spans="2:9" s="77" customFormat="1" ht="13.8" outlineLevel="1" thickBot="1">
      <c r="B103" s="265" t="s">
        <v>167</v>
      </c>
      <c r="C103" s="93" t="s">
        <v>168</v>
      </c>
      <c r="D103" s="94" t="s">
        <v>28</v>
      </c>
      <c r="E103" s="200">
        <f>+E57</f>
        <v>163</v>
      </c>
      <c r="F103" s="95"/>
      <c r="G103" s="94">
        <f t="shared" si="28"/>
        <v>0</v>
      </c>
      <c r="H103" s="94"/>
      <c r="I103" s="206" t="e">
        <f t="shared" si="26"/>
        <v>#DIV/0!</v>
      </c>
    </row>
    <row r="104" spans="2:9" s="78" customFormat="1" ht="13.8" thickBot="1">
      <c r="B104" s="188">
        <f>+B97+1</f>
        <v>10</v>
      </c>
      <c r="C104" s="89" t="s">
        <v>169</v>
      </c>
      <c r="D104" s="90"/>
      <c r="E104" s="201"/>
      <c r="F104" s="91"/>
      <c r="G104" s="90"/>
      <c r="H104" s="92">
        <f>SUM(G105:G139)</f>
        <v>0</v>
      </c>
      <c r="I104" s="205" t="e">
        <f>H104/$H$220</f>
        <v>#DIV/0!</v>
      </c>
    </row>
    <row r="105" spans="2:9" s="78" customFormat="1">
      <c r="B105" s="113"/>
      <c r="C105" s="109" t="s">
        <v>496</v>
      </c>
      <c r="D105" s="110"/>
      <c r="E105" s="204"/>
      <c r="F105" s="111"/>
      <c r="G105" s="110"/>
      <c r="H105" s="112"/>
      <c r="I105" s="211"/>
    </row>
    <row r="106" spans="2:9" s="77" customFormat="1" ht="39.6" outlineLevel="1">
      <c r="B106" s="265" t="s">
        <v>171</v>
      </c>
      <c r="C106" s="93" t="s">
        <v>493</v>
      </c>
      <c r="D106" s="94" t="s">
        <v>18</v>
      </c>
      <c r="E106" s="200">
        <v>1</v>
      </c>
      <c r="F106" s="95"/>
      <c r="G106" s="94">
        <f>E106*F106</f>
        <v>0</v>
      </c>
      <c r="H106" s="94"/>
      <c r="I106" s="206" t="e">
        <f>G106/$H$220</f>
        <v>#DIV/0!</v>
      </c>
    </row>
    <row r="107" spans="2:9" s="78" customFormat="1">
      <c r="B107" s="113"/>
      <c r="C107" s="109" t="s">
        <v>497</v>
      </c>
      <c r="D107" s="110"/>
      <c r="E107" s="204"/>
      <c r="F107" s="111"/>
      <c r="G107" s="110"/>
      <c r="H107" s="112"/>
      <c r="I107" s="211"/>
    </row>
    <row r="108" spans="2:9" s="77" customFormat="1" outlineLevel="1">
      <c r="B108" s="265" t="s">
        <v>173</v>
      </c>
      <c r="C108" s="93" t="s">
        <v>495</v>
      </c>
      <c r="D108" s="94" t="s">
        <v>18</v>
      </c>
      <c r="E108" s="200">
        <v>1</v>
      </c>
      <c r="F108" s="95"/>
      <c r="G108" s="94">
        <f>E108*F108</f>
        <v>0</v>
      </c>
      <c r="H108" s="94"/>
      <c r="I108" s="206" t="e">
        <f>G108/$H$220</f>
        <v>#DIV/0!</v>
      </c>
    </row>
    <row r="109" spans="2:9" s="77" customFormat="1" outlineLevel="1">
      <c r="B109" s="265" t="s">
        <v>175</v>
      </c>
      <c r="C109" s="93" t="s">
        <v>206</v>
      </c>
      <c r="D109" s="94" t="s">
        <v>33</v>
      </c>
      <c r="E109" s="200">
        <v>1</v>
      </c>
      <c r="F109" s="95"/>
      <c r="G109" s="94">
        <f>E109*F109</f>
        <v>0</v>
      </c>
      <c r="H109" s="94"/>
      <c r="I109" s="206" t="e">
        <f>G109/$H$220</f>
        <v>#DIV/0!</v>
      </c>
    </row>
    <row r="110" spans="2:9" s="78" customFormat="1">
      <c r="B110" s="113"/>
      <c r="C110" s="109" t="s">
        <v>498</v>
      </c>
      <c r="D110" s="110"/>
      <c r="E110" s="204"/>
      <c r="F110" s="111"/>
      <c r="G110" s="110"/>
      <c r="H110" s="112"/>
      <c r="I110" s="211"/>
    </row>
    <row r="111" spans="2:9" s="77" customFormat="1" ht="26.4" outlineLevel="1">
      <c r="B111" s="265" t="s">
        <v>178</v>
      </c>
      <c r="C111" s="93" t="s">
        <v>494</v>
      </c>
      <c r="D111" s="94" t="s">
        <v>18</v>
      </c>
      <c r="E111" s="200">
        <v>1</v>
      </c>
      <c r="F111" s="95"/>
      <c r="G111" s="94">
        <f>E111*F111</f>
        <v>0</v>
      </c>
      <c r="H111" s="94"/>
      <c r="I111" s="206" t="e">
        <f t="shared" ref="I111:I118" si="29">G111/$H$220</f>
        <v>#DIV/0!</v>
      </c>
    </row>
    <row r="112" spans="2:9" s="77" customFormat="1" outlineLevel="1">
      <c r="B112" s="265" t="s">
        <v>179</v>
      </c>
      <c r="C112" s="93" t="s">
        <v>219</v>
      </c>
      <c r="D112" s="94" t="s">
        <v>33</v>
      </c>
      <c r="E112" s="200">
        <v>8</v>
      </c>
      <c r="F112" s="95"/>
      <c r="G112" s="94">
        <f t="shared" ref="G112:G116" si="30">E112*F112</f>
        <v>0</v>
      </c>
      <c r="H112" s="94"/>
      <c r="I112" s="206" t="e">
        <f t="shared" si="29"/>
        <v>#DIV/0!</v>
      </c>
    </row>
    <row r="113" spans="2:9" s="77" customFormat="1" outlineLevel="1">
      <c r="B113" s="265" t="s">
        <v>181</v>
      </c>
      <c r="C113" s="93" t="s">
        <v>220</v>
      </c>
      <c r="D113" s="94" t="s">
        <v>33</v>
      </c>
      <c r="E113" s="200">
        <v>1</v>
      </c>
      <c r="F113" s="95"/>
      <c r="G113" s="94">
        <f t="shared" si="30"/>
        <v>0</v>
      </c>
      <c r="H113" s="94"/>
      <c r="I113" s="206" t="e">
        <f t="shared" si="29"/>
        <v>#DIV/0!</v>
      </c>
    </row>
    <row r="114" spans="2:9" s="77" customFormat="1" outlineLevel="1">
      <c r="B114" s="265" t="s">
        <v>183</v>
      </c>
      <c r="C114" s="93" t="s">
        <v>221</v>
      </c>
      <c r="D114" s="94" t="s">
        <v>33</v>
      </c>
      <c r="E114" s="200">
        <v>2</v>
      </c>
      <c r="F114" s="95"/>
      <c r="G114" s="94">
        <f t="shared" si="30"/>
        <v>0</v>
      </c>
      <c r="H114" s="94"/>
      <c r="I114" s="206" t="e">
        <f t="shared" si="29"/>
        <v>#DIV/0!</v>
      </c>
    </row>
    <row r="115" spans="2:9" s="77" customFormat="1" outlineLevel="1">
      <c r="B115" s="265" t="s">
        <v>187</v>
      </c>
      <c r="C115" s="93" t="s">
        <v>222</v>
      </c>
      <c r="D115" s="94" t="s">
        <v>33</v>
      </c>
      <c r="E115" s="200">
        <v>2</v>
      </c>
      <c r="F115" s="95"/>
      <c r="G115" s="94">
        <f t="shared" si="30"/>
        <v>0</v>
      </c>
      <c r="H115" s="94"/>
      <c r="I115" s="206" t="e">
        <f t="shared" si="29"/>
        <v>#DIV/0!</v>
      </c>
    </row>
    <row r="116" spans="2:9" s="77" customFormat="1" outlineLevel="1">
      <c r="B116" s="265" t="s">
        <v>189</v>
      </c>
      <c r="C116" s="93" t="s">
        <v>223</v>
      </c>
      <c r="D116" s="94" t="s">
        <v>33</v>
      </c>
      <c r="E116" s="200">
        <v>1</v>
      </c>
      <c r="F116" s="95"/>
      <c r="G116" s="94">
        <f t="shared" si="30"/>
        <v>0</v>
      </c>
      <c r="H116" s="94"/>
      <c r="I116" s="206" t="e">
        <f t="shared" si="29"/>
        <v>#DIV/0!</v>
      </c>
    </row>
    <row r="117" spans="2:9" s="77" customFormat="1" outlineLevel="1">
      <c r="B117" s="265" t="s">
        <v>191</v>
      </c>
      <c r="C117" s="93" t="s">
        <v>203</v>
      </c>
      <c r="D117" s="94" t="s">
        <v>33</v>
      </c>
      <c r="E117" s="200">
        <v>1</v>
      </c>
      <c r="F117" s="95"/>
      <c r="G117" s="94">
        <f>E117*F117</f>
        <v>0</v>
      </c>
      <c r="H117" s="94"/>
      <c r="I117" s="206" t="e">
        <f t="shared" si="29"/>
        <v>#DIV/0!</v>
      </c>
    </row>
    <row r="118" spans="2:9" s="77" customFormat="1" outlineLevel="1">
      <c r="B118" s="265" t="s">
        <v>193</v>
      </c>
      <c r="C118" s="93" t="s">
        <v>205</v>
      </c>
      <c r="D118" s="94" t="s">
        <v>33</v>
      </c>
      <c r="E118" s="200">
        <v>1</v>
      </c>
      <c r="F118" s="95"/>
      <c r="G118" s="94">
        <f>E118*F118</f>
        <v>0</v>
      </c>
      <c r="H118" s="94"/>
      <c r="I118" s="206" t="e">
        <f t="shared" si="29"/>
        <v>#DIV/0!</v>
      </c>
    </row>
    <row r="119" spans="2:9" s="78" customFormat="1">
      <c r="B119" s="113"/>
      <c r="C119" s="109" t="s">
        <v>499</v>
      </c>
      <c r="D119" s="110"/>
      <c r="E119" s="204"/>
      <c r="F119" s="111"/>
      <c r="G119" s="110"/>
      <c r="H119" s="112"/>
      <c r="I119" s="211"/>
    </row>
    <row r="120" spans="2:9" s="77" customFormat="1" outlineLevel="1">
      <c r="B120" s="265" t="s">
        <v>195</v>
      </c>
      <c r="C120" s="93" t="s">
        <v>208</v>
      </c>
      <c r="D120" s="94" t="s">
        <v>23</v>
      </c>
      <c r="E120" s="200">
        <v>10</v>
      </c>
      <c r="F120" s="95"/>
      <c r="G120" s="94">
        <f>E120*F120</f>
        <v>0</v>
      </c>
      <c r="H120" s="94"/>
      <c r="I120" s="206" t="e">
        <f>G120/$H$220</f>
        <v>#DIV/0!</v>
      </c>
    </row>
    <row r="121" spans="2:9" s="77" customFormat="1" outlineLevel="1">
      <c r="B121" s="265" t="s">
        <v>197</v>
      </c>
      <c r="C121" s="93" t="s">
        <v>210</v>
      </c>
      <c r="D121" s="94" t="s">
        <v>33</v>
      </c>
      <c r="E121" s="200">
        <v>2</v>
      </c>
      <c r="F121" s="95"/>
      <c r="G121" s="94">
        <f>E121*F121</f>
        <v>0</v>
      </c>
      <c r="H121" s="94"/>
      <c r="I121" s="206" t="e">
        <f>G121/$H$220</f>
        <v>#DIV/0!</v>
      </c>
    </row>
    <row r="122" spans="2:9" s="77" customFormat="1" outlineLevel="1">
      <c r="B122" s="265" t="s">
        <v>199</v>
      </c>
      <c r="C122" s="93" t="s">
        <v>212</v>
      </c>
      <c r="D122" s="94" t="s">
        <v>33</v>
      </c>
      <c r="E122" s="200">
        <v>1</v>
      </c>
      <c r="F122" s="95"/>
      <c r="G122" s="94">
        <f>E122*F122</f>
        <v>0</v>
      </c>
      <c r="H122" s="94"/>
      <c r="I122" s="206" t="e">
        <f>G122/$H$220</f>
        <v>#DIV/0!</v>
      </c>
    </row>
    <row r="123" spans="2:9" s="78" customFormat="1">
      <c r="B123" s="113"/>
      <c r="C123" s="109" t="s">
        <v>170</v>
      </c>
      <c r="D123" s="110"/>
      <c r="E123" s="204"/>
      <c r="F123" s="111"/>
      <c r="G123" s="110"/>
      <c r="H123" s="112"/>
      <c r="I123" s="211"/>
    </row>
    <row r="124" spans="2:9" s="77" customFormat="1" outlineLevel="1">
      <c r="B124" s="265" t="s">
        <v>200</v>
      </c>
      <c r="C124" s="93" t="s">
        <v>172</v>
      </c>
      <c r="D124" s="94" t="s">
        <v>33</v>
      </c>
      <c r="E124" s="200">
        <v>2</v>
      </c>
      <c r="F124" s="95"/>
      <c r="G124" s="94">
        <f>E124*F124</f>
        <v>0</v>
      </c>
      <c r="H124" s="94"/>
      <c r="I124" s="206" t="e">
        <f>G124/$H$220</f>
        <v>#DIV/0!</v>
      </c>
    </row>
    <row r="125" spans="2:9" s="77" customFormat="1" outlineLevel="1">
      <c r="B125" s="265" t="s">
        <v>201</v>
      </c>
      <c r="C125" s="93" t="s">
        <v>174</v>
      </c>
      <c r="D125" s="94" t="s">
        <v>33</v>
      </c>
      <c r="E125" s="200">
        <v>1</v>
      </c>
      <c r="F125" s="95"/>
      <c r="G125" s="94">
        <f>E125*F125</f>
        <v>0</v>
      </c>
      <c r="H125" s="94"/>
      <c r="I125" s="206" t="e">
        <f>G125/$H$220</f>
        <v>#DIV/0!</v>
      </c>
    </row>
    <row r="126" spans="2:9" s="77" customFormat="1" outlineLevel="1">
      <c r="B126" s="265" t="s">
        <v>202</v>
      </c>
      <c r="C126" s="93" t="s">
        <v>176</v>
      </c>
      <c r="D126" s="94" t="s">
        <v>33</v>
      </c>
      <c r="E126" s="200">
        <v>2</v>
      </c>
      <c r="F126" s="95"/>
      <c r="G126" s="94">
        <f>E126*F126</f>
        <v>0</v>
      </c>
      <c r="H126" s="94"/>
      <c r="I126" s="206" t="e">
        <f>G126/$H$220</f>
        <v>#DIV/0!</v>
      </c>
    </row>
    <row r="127" spans="2:9" s="78" customFormat="1">
      <c r="B127" s="113"/>
      <c r="C127" s="109" t="s">
        <v>177</v>
      </c>
      <c r="D127" s="110"/>
      <c r="E127" s="204"/>
      <c r="F127" s="111"/>
      <c r="G127" s="110"/>
      <c r="H127" s="112"/>
      <c r="I127" s="211"/>
    </row>
    <row r="128" spans="2:9" s="77" customFormat="1" outlineLevel="1">
      <c r="B128" s="265" t="s">
        <v>204</v>
      </c>
      <c r="C128" s="93" t="s">
        <v>486</v>
      </c>
      <c r="D128" s="94" t="s">
        <v>33</v>
      </c>
      <c r="E128" s="200">
        <v>2</v>
      </c>
      <c r="F128" s="95"/>
      <c r="G128" s="94">
        <f>E128*F128</f>
        <v>0</v>
      </c>
      <c r="H128" s="94"/>
      <c r="I128" s="206" t="e">
        <f>G128/$H$220</f>
        <v>#DIV/0!</v>
      </c>
    </row>
    <row r="129" spans="2:9" s="77" customFormat="1" outlineLevel="1">
      <c r="B129" s="265" t="s">
        <v>501</v>
      </c>
      <c r="C129" s="93" t="s">
        <v>180</v>
      </c>
      <c r="D129" s="94" t="s">
        <v>33</v>
      </c>
      <c r="E129" s="200">
        <v>1</v>
      </c>
      <c r="F129" s="95"/>
      <c r="G129" s="94">
        <f>E129*F129</f>
        <v>0</v>
      </c>
      <c r="H129" s="94"/>
      <c r="I129" s="206" t="e">
        <f>G129/$H$220</f>
        <v>#DIV/0!</v>
      </c>
    </row>
    <row r="130" spans="2:9" s="77" customFormat="1" outlineLevel="1">
      <c r="B130" s="265" t="s">
        <v>207</v>
      </c>
      <c r="C130" s="93" t="s">
        <v>182</v>
      </c>
      <c r="D130" s="94" t="s">
        <v>33</v>
      </c>
      <c r="E130" s="200">
        <v>2</v>
      </c>
      <c r="F130" s="95"/>
      <c r="G130" s="94">
        <f>E130*F130</f>
        <v>0</v>
      </c>
      <c r="H130" s="94"/>
      <c r="I130" s="206" t="e">
        <f>G130/$H$220</f>
        <v>#DIV/0!</v>
      </c>
    </row>
    <row r="131" spans="2:9" s="77" customFormat="1" outlineLevel="1">
      <c r="B131" s="265" t="s">
        <v>209</v>
      </c>
      <c r="C131" s="93" t="s">
        <v>184</v>
      </c>
      <c r="D131" s="94" t="s">
        <v>33</v>
      </c>
      <c r="E131" s="200">
        <v>1</v>
      </c>
      <c r="F131" s="95"/>
      <c r="G131" s="94">
        <f>E131*F131</f>
        <v>0</v>
      </c>
      <c r="H131" s="94"/>
      <c r="I131" s="206" t="e">
        <f>G131/$H$220</f>
        <v>#DIV/0!</v>
      </c>
    </row>
    <row r="132" spans="2:9" s="78" customFormat="1">
      <c r="B132" s="113"/>
      <c r="C132" s="109" t="s">
        <v>185</v>
      </c>
      <c r="D132" s="110"/>
      <c r="E132" s="204"/>
      <c r="F132" s="111"/>
      <c r="G132" s="110"/>
      <c r="H132" s="112"/>
      <c r="I132" s="211"/>
    </row>
    <row r="133" spans="2:9" s="77" customFormat="1" outlineLevel="1">
      <c r="B133" s="265" t="s">
        <v>211</v>
      </c>
      <c r="C133" s="93" t="s">
        <v>186</v>
      </c>
      <c r="D133" s="94" t="s">
        <v>33</v>
      </c>
      <c r="E133" s="200">
        <v>3</v>
      </c>
      <c r="F133" s="95"/>
      <c r="G133" s="94">
        <f>E133*F133</f>
        <v>0</v>
      </c>
      <c r="H133" s="94"/>
      <c r="I133" s="206" t="e">
        <f t="shared" ref="I133:I139" si="31">G133/$H$220</f>
        <v>#DIV/0!</v>
      </c>
    </row>
    <row r="134" spans="2:9" s="77" customFormat="1" outlineLevel="1">
      <c r="B134" s="265" t="s">
        <v>213</v>
      </c>
      <c r="C134" s="93" t="s">
        <v>188</v>
      </c>
      <c r="D134" s="94" t="s">
        <v>33</v>
      </c>
      <c r="E134" s="200">
        <v>2</v>
      </c>
      <c r="F134" s="95"/>
      <c r="G134" s="94">
        <f t="shared" ref="G134:G139" si="32">E134*F134</f>
        <v>0</v>
      </c>
      <c r="H134" s="94"/>
      <c r="I134" s="206" t="e">
        <f t="shared" si="31"/>
        <v>#DIV/0!</v>
      </c>
    </row>
    <row r="135" spans="2:9" s="77" customFormat="1" outlineLevel="1">
      <c r="B135" s="265" t="s">
        <v>214</v>
      </c>
      <c r="C135" s="93" t="s">
        <v>190</v>
      </c>
      <c r="D135" s="94" t="s">
        <v>33</v>
      </c>
      <c r="E135" s="200">
        <v>2</v>
      </c>
      <c r="F135" s="95"/>
      <c r="G135" s="94">
        <f t="shared" si="32"/>
        <v>0</v>
      </c>
      <c r="H135" s="94"/>
      <c r="I135" s="206" t="e">
        <f t="shared" si="31"/>
        <v>#DIV/0!</v>
      </c>
    </row>
    <row r="136" spans="2:9" s="77" customFormat="1" outlineLevel="1">
      <c r="B136" s="265" t="s">
        <v>215</v>
      </c>
      <c r="C136" s="93" t="s">
        <v>192</v>
      </c>
      <c r="D136" s="94" t="s">
        <v>33</v>
      </c>
      <c r="E136" s="200">
        <v>1</v>
      </c>
      <c r="F136" s="95"/>
      <c r="G136" s="94">
        <f t="shared" si="32"/>
        <v>0</v>
      </c>
      <c r="H136" s="94"/>
      <c r="I136" s="206" t="e">
        <f t="shared" si="31"/>
        <v>#DIV/0!</v>
      </c>
    </row>
    <row r="137" spans="2:9" s="77" customFormat="1" outlineLevel="1">
      <c r="B137" s="265" t="s">
        <v>216</v>
      </c>
      <c r="C137" s="93" t="s">
        <v>194</v>
      </c>
      <c r="D137" s="94" t="s">
        <v>33</v>
      </c>
      <c r="E137" s="200">
        <v>2</v>
      </c>
      <c r="F137" s="95"/>
      <c r="G137" s="94">
        <f t="shared" si="32"/>
        <v>0</v>
      </c>
      <c r="H137" s="94"/>
      <c r="I137" s="206" t="e">
        <f t="shared" si="31"/>
        <v>#DIV/0!</v>
      </c>
    </row>
    <row r="138" spans="2:9" s="77" customFormat="1" outlineLevel="1">
      <c r="B138" s="265" t="s">
        <v>217</v>
      </c>
      <c r="C138" s="93" t="s">
        <v>196</v>
      </c>
      <c r="D138" s="94" t="s">
        <v>33</v>
      </c>
      <c r="E138" s="200">
        <v>1</v>
      </c>
      <c r="F138" s="95"/>
      <c r="G138" s="94">
        <f t="shared" ref="G138" si="33">E138*F138</f>
        <v>0</v>
      </c>
      <c r="H138" s="94"/>
      <c r="I138" s="206" t="e">
        <f t="shared" si="31"/>
        <v>#DIV/0!</v>
      </c>
    </row>
    <row r="139" spans="2:9" s="77" customFormat="1" ht="13.8" outlineLevel="1" thickBot="1">
      <c r="B139" s="265" t="s">
        <v>218</v>
      </c>
      <c r="C139" s="93" t="s">
        <v>198</v>
      </c>
      <c r="D139" s="94" t="s">
        <v>33</v>
      </c>
      <c r="E139" s="200">
        <v>2</v>
      </c>
      <c r="F139" s="95"/>
      <c r="G139" s="94">
        <f t="shared" si="32"/>
        <v>0</v>
      </c>
      <c r="H139" s="94"/>
      <c r="I139" s="206" t="e">
        <f t="shared" si="31"/>
        <v>#DIV/0!</v>
      </c>
    </row>
    <row r="140" spans="2:9" s="78" customFormat="1" ht="13.8" thickBot="1">
      <c r="B140" s="188">
        <f>+B104+1</f>
        <v>11</v>
      </c>
      <c r="C140" s="89" t="s">
        <v>224</v>
      </c>
      <c r="D140" s="90"/>
      <c r="E140" s="201"/>
      <c r="F140" s="91"/>
      <c r="G140" s="90"/>
      <c r="H140" s="92">
        <f>SUM(G141:G176)</f>
        <v>0</v>
      </c>
      <c r="I140" s="205" t="e">
        <f>H140/$H$220</f>
        <v>#DIV/0!</v>
      </c>
    </row>
    <row r="141" spans="2:9" s="78" customFormat="1">
      <c r="B141" s="113"/>
      <c r="C141" s="110" t="s">
        <v>225</v>
      </c>
      <c r="D141" s="110"/>
      <c r="E141" s="204"/>
      <c r="F141" s="111"/>
      <c r="G141" s="110"/>
      <c r="H141" s="112"/>
      <c r="I141" s="211"/>
    </row>
    <row r="142" spans="2:9" s="77" customFormat="1" outlineLevel="1">
      <c r="B142" s="265" t="s">
        <v>226</v>
      </c>
      <c r="C142" s="97" t="s">
        <v>227</v>
      </c>
      <c r="D142" s="96" t="s">
        <v>18</v>
      </c>
      <c r="E142" s="194">
        <v>1</v>
      </c>
      <c r="F142" s="98"/>
      <c r="G142" s="96">
        <f t="shared" ref="G142" si="34">E142*F142</f>
        <v>0</v>
      </c>
      <c r="H142" s="96"/>
      <c r="I142" s="207" t="e">
        <f t="shared" ref="I142:I155" si="35">G142/$H$220</f>
        <v>#DIV/0!</v>
      </c>
    </row>
    <row r="143" spans="2:9" s="77" customFormat="1" ht="39.6" outlineLevel="1">
      <c r="B143" s="265" t="s">
        <v>228</v>
      </c>
      <c r="C143" s="97" t="s">
        <v>229</v>
      </c>
      <c r="D143" s="96" t="s">
        <v>18</v>
      </c>
      <c r="E143" s="194">
        <v>1</v>
      </c>
      <c r="F143" s="98"/>
      <c r="G143" s="96">
        <f t="shared" ref="G143:G158" si="36">E143*F143</f>
        <v>0</v>
      </c>
      <c r="H143" s="96"/>
      <c r="I143" s="207" t="e">
        <f t="shared" si="35"/>
        <v>#DIV/0!</v>
      </c>
    </row>
    <row r="144" spans="2:9" s="77" customFormat="1" ht="26.4" outlineLevel="1">
      <c r="B144" s="265" t="s">
        <v>230</v>
      </c>
      <c r="C144" s="97" t="s">
        <v>231</v>
      </c>
      <c r="D144" s="96" t="s">
        <v>23</v>
      </c>
      <c r="E144" s="194">
        <v>10</v>
      </c>
      <c r="F144" s="98"/>
      <c r="G144" s="96">
        <f t="shared" ref="G144" si="37">E144*F144</f>
        <v>0</v>
      </c>
      <c r="H144" s="96"/>
      <c r="I144" s="207" t="e">
        <f t="shared" si="35"/>
        <v>#DIV/0!</v>
      </c>
    </row>
    <row r="145" spans="2:9" s="77" customFormat="1" ht="26.4" outlineLevel="1">
      <c r="B145" s="265" t="s">
        <v>232</v>
      </c>
      <c r="C145" s="97" t="s">
        <v>233</v>
      </c>
      <c r="D145" s="96" t="s">
        <v>23</v>
      </c>
      <c r="E145" s="194">
        <v>10</v>
      </c>
      <c r="F145" s="98"/>
      <c r="G145" s="96">
        <f t="shared" ref="G145:G146" si="38">E145*F145</f>
        <v>0</v>
      </c>
      <c r="H145" s="96"/>
      <c r="I145" s="207" t="e">
        <f t="shared" si="35"/>
        <v>#DIV/0!</v>
      </c>
    </row>
    <row r="146" spans="2:9" s="77" customFormat="1" outlineLevel="1">
      <c r="B146" s="265" t="s">
        <v>234</v>
      </c>
      <c r="C146" s="97" t="s">
        <v>235</v>
      </c>
      <c r="D146" s="96" t="s">
        <v>18</v>
      </c>
      <c r="E146" s="194">
        <v>1</v>
      </c>
      <c r="F146" s="98"/>
      <c r="G146" s="96">
        <f t="shared" si="38"/>
        <v>0</v>
      </c>
      <c r="H146" s="96"/>
      <c r="I146" s="207" t="e">
        <f t="shared" si="35"/>
        <v>#DIV/0!</v>
      </c>
    </row>
    <row r="147" spans="2:9" s="77" customFormat="1" ht="26.4" outlineLevel="1">
      <c r="B147" s="265" t="s">
        <v>236</v>
      </c>
      <c r="C147" s="97" t="s">
        <v>237</v>
      </c>
      <c r="D147" s="96" t="s">
        <v>23</v>
      </c>
      <c r="E147" s="194">
        <v>10</v>
      </c>
      <c r="F147" s="98"/>
      <c r="G147" s="96">
        <f t="shared" si="36"/>
        <v>0</v>
      </c>
      <c r="H147" s="96"/>
      <c r="I147" s="207" t="e">
        <f t="shared" si="35"/>
        <v>#DIV/0!</v>
      </c>
    </row>
    <row r="148" spans="2:9" s="77" customFormat="1" ht="26.4" outlineLevel="1">
      <c r="B148" s="265" t="s">
        <v>238</v>
      </c>
      <c r="C148" s="97" t="s">
        <v>502</v>
      </c>
      <c r="D148" s="96" t="s">
        <v>23</v>
      </c>
      <c r="E148" s="194">
        <v>10</v>
      </c>
      <c r="F148" s="98"/>
      <c r="G148" s="96">
        <f t="shared" si="36"/>
        <v>0</v>
      </c>
      <c r="H148" s="96"/>
      <c r="I148" s="207" t="e">
        <f t="shared" si="35"/>
        <v>#DIV/0!</v>
      </c>
    </row>
    <row r="149" spans="2:9" s="77" customFormat="1" outlineLevel="1">
      <c r="B149" s="265" t="s">
        <v>240</v>
      </c>
      <c r="C149" s="97" t="s">
        <v>241</v>
      </c>
      <c r="D149" s="96" t="s">
        <v>33</v>
      </c>
      <c r="E149" s="194">
        <v>5</v>
      </c>
      <c r="F149" s="98"/>
      <c r="G149" s="96">
        <f t="shared" si="36"/>
        <v>0</v>
      </c>
      <c r="H149" s="96"/>
      <c r="I149" s="207" t="e">
        <f t="shared" si="35"/>
        <v>#DIV/0!</v>
      </c>
    </row>
    <row r="150" spans="2:9" s="77" customFormat="1" outlineLevel="1">
      <c r="B150" s="265" t="s">
        <v>242</v>
      </c>
      <c r="C150" s="97" t="s">
        <v>243</v>
      </c>
      <c r="D150" s="96" t="s">
        <v>33</v>
      </c>
      <c r="E150" s="194">
        <v>4</v>
      </c>
      <c r="F150" s="98"/>
      <c r="G150" s="96">
        <f t="shared" ref="G150" si="39">E150*F150</f>
        <v>0</v>
      </c>
      <c r="H150" s="96"/>
      <c r="I150" s="207" t="e">
        <f t="shared" si="35"/>
        <v>#DIV/0!</v>
      </c>
    </row>
    <row r="151" spans="2:9" s="77" customFormat="1" outlineLevel="1">
      <c r="B151" s="265" t="s">
        <v>244</v>
      </c>
      <c r="C151" s="97" t="s">
        <v>245</v>
      </c>
      <c r="D151" s="96" t="s">
        <v>33</v>
      </c>
      <c r="E151" s="194">
        <v>32</v>
      </c>
      <c r="F151" s="98"/>
      <c r="G151" s="96">
        <f t="shared" si="36"/>
        <v>0</v>
      </c>
      <c r="H151" s="96"/>
      <c r="I151" s="207" t="e">
        <f t="shared" si="35"/>
        <v>#DIV/0!</v>
      </c>
    </row>
    <row r="152" spans="2:9" s="77" customFormat="1" outlineLevel="1">
      <c r="B152" s="265" t="s">
        <v>246</v>
      </c>
      <c r="C152" s="97" t="s">
        <v>247</v>
      </c>
      <c r="D152" s="96" t="s">
        <v>248</v>
      </c>
      <c r="E152" s="194">
        <v>18</v>
      </c>
      <c r="F152" s="98"/>
      <c r="G152" s="96">
        <f t="shared" si="36"/>
        <v>0</v>
      </c>
      <c r="H152" s="96"/>
      <c r="I152" s="207" t="e">
        <f t="shared" si="35"/>
        <v>#DIV/0!</v>
      </c>
    </row>
    <row r="153" spans="2:9" s="77" customFormat="1" outlineLevel="1">
      <c r="B153" s="265" t="s">
        <v>249</v>
      </c>
      <c r="C153" s="97" t="s">
        <v>250</v>
      </c>
      <c r="D153" s="96" t="s">
        <v>33</v>
      </c>
      <c r="E153" s="194">
        <v>2</v>
      </c>
      <c r="F153" s="98"/>
      <c r="G153" s="96">
        <f t="shared" si="36"/>
        <v>0</v>
      </c>
      <c r="H153" s="96"/>
      <c r="I153" s="207" t="e">
        <f t="shared" si="35"/>
        <v>#DIV/0!</v>
      </c>
    </row>
    <row r="154" spans="2:9" s="77" customFormat="1" outlineLevel="1">
      <c r="B154" s="265" t="s">
        <v>251</v>
      </c>
      <c r="C154" s="97" t="s">
        <v>252</v>
      </c>
      <c r="D154" s="96" t="s">
        <v>33</v>
      </c>
      <c r="E154" s="194">
        <v>2</v>
      </c>
      <c r="F154" s="98"/>
      <c r="G154" s="96">
        <f t="shared" si="36"/>
        <v>0</v>
      </c>
      <c r="H154" s="96"/>
      <c r="I154" s="207" t="e">
        <f t="shared" si="35"/>
        <v>#DIV/0!</v>
      </c>
    </row>
    <row r="155" spans="2:9" s="77" customFormat="1" ht="26.4" outlineLevel="1">
      <c r="B155" s="265" t="s">
        <v>253</v>
      </c>
      <c r="C155" s="97" t="s">
        <v>254</v>
      </c>
      <c r="D155" s="96" t="s">
        <v>33</v>
      </c>
      <c r="E155" s="194">
        <v>3</v>
      </c>
      <c r="F155" s="98"/>
      <c r="G155" s="96">
        <f t="shared" si="36"/>
        <v>0</v>
      </c>
      <c r="H155" s="96"/>
      <c r="I155" s="207" t="e">
        <f t="shared" si="35"/>
        <v>#DIV/0!</v>
      </c>
    </row>
    <row r="156" spans="2:9" s="77" customFormat="1" outlineLevel="1">
      <c r="B156" s="265" t="s">
        <v>255</v>
      </c>
      <c r="C156" s="97" t="s">
        <v>256</v>
      </c>
      <c r="D156" s="96" t="s">
        <v>33</v>
      </c>
      <c r="E156" s="194">
        <v>3</v>
      </c>
      <c r="F156" s="98"/>
      <c r="G156" s="96"/>
      <c r="H156" s="96"/>
      <c r="I156" s="207"/>
    </row>
    <row r="157" spans="2:9" s="77" customFormat="1" outlineLevel="1">
      <c r="B157" s="265" t="s">
        <v>257</v>
      </c>
      <c r="C157" s="97" t="s">
        <v>258</v>
      </c>
      <c r="D157" s="96" t="s">
        <v>18</v>
      </c>
      <c r="E157" s="194">
        <v>1</v>
      </c>
      <c r="F157" s="98"/>
      <c r="G157" s="96">
        <f t="shared" si="36"/>
        <v>0</v>
      </c>
      <c r="H157" s="96"/>
      <c r="I157" s="207" t="e">
        <f t="shared" ref="I157:I162" si="40">G157/$H$220</f>
        <v>#DIV/0!</v>
      </c>
    </row>
    <row r="158" spans="2:9" s="77" customFormat="1" outlineLevel="1">
      <c r="B158" s="265" t="s">
        <v>259</v>
      </c>
      <c r="C158" s="97" t="s">
        <v>260</v>
      </c>
      <c r="D158" s="96" t="s">
        <v>33</v>
      </c>
      <c r="E158" s="194">
        <v>1</v>
      </c>
      <c r="F158" s="98"/>
      <c r="G158" s="96">
        <f t="shared" si="36"/>
        <v>0</v>
      </c>
      <c r="H158" s="96"/>
      <c r="I158" s="207" t="e">
        <f t="shared" si="40"/>
        <v>#DIV/0!</v>
      </c>
    </row>
    <row r="159" spans="2:9" s="77" customFormat="1" outlineLevel="1">
      <c r="B159" s="265" t="s">
        <v>261</v>
      </c>
      <c r="C159" s="97" t="s">
        <v>262</v>
      </c>
      <c r="D159" s="96" t="s">
        <v>33</v>
      </c>
      <c r="E159" s="194">
        <v>1</v>
      </c>
      <c r="F159" s="98"/>
      <c r="G159" s="96">
        <f t="shared" ref="G159" si="41">E159*F159</f>
        <v>0</v>
      </c>
      <c r="H159" s="96"/>
      <c r="I159" s="207" t="e">
        <f t="shared" si="40"/>
        <v>#DIV/0!</v>
      </c>
    </row>
    <row r="160" spans="2:9" s="77" customFormat="1" outlineLevel="1">
      <c r="B160" s="265" t="s">
        <v>263</v>
      </c>
      <c r="C160" s="97" t="s">
        <v>264</v>
      </c>
      <c r="D160" s="96" t="s">
        <v>33</v>
      </c>
      <c r="E160" s="194">
        <v>1</v>
      </c>
      <c r="F160" s="98"/>
      <c r="G160" s="96">
        <f>E160*F160</f>
        <v>0</v>
      </c>
      <c r="H160" s="96"/>
      <c r="I160" s="207" t="e">
        <f t="shared" si="40"/>
        <v>#DIV/0!</v>
      </c>
    </row>
    <row r="161" spans="2:9" s="77" customFormat="1" outlineLevel="1">
      <c r="B161" s="265" t="s">
        <v>265</v>
      </c>
      <c r="C161" s="97" t="s">
        <v>266</v>
      </c>
      <c r="D161" s="96" t="s">
        <v>33</v>
      </c>
      <c r="E161" s="194">
        <v>1</v>
      </c>
      <c r="F161" s="98"/>
      <c r="G161" s="96">
        <f>E161*F161</f>
        <v>0</v>
      </c>
      <c r="H161" s="96"/>
      <c r="I161" s="207" t="e">
        <f t="shared" si="40"/>
        <v>#DIV/0!</v>
      </c>
    </row>
    <row r="162" spans="2:9" s="77" customFormat="1" ht="26.4" outlineLevel="1">
      <c r="B162" s="265" t="s">
        <v>267</v>
      </c>
      <c r="C162" s="97" t="s">
        <v>268</v>
      </c>
      <c r="D162" s="96" t="s">
        <v>33</v>
      </c>
      <c r="E162" s="194">
        <v>2</v>
      </c>
      <c r="F162" s="98"/>
      <c r="G162" s="96">
        <f>E162*F162</f>
        <v>0</v>
      </c>
      <c r="H162" s="96"/>
      <c r="I162" s="207" t="e">
        <f t="shared" si="40"/>
        <v>#DIV/0!</v>
      </c>
    </row>
    <row r="163" spans="2:9" s="78" customFormat="1">
      <c r="B163" s="113"/>
      <c r="C163" s="110" t="s">
        <v>269</v>
      </c>
      <c r="D163" s="110"/>
      <c r="E163" s="204"/>
      <c r="F163" s="111"/>
      <c r="G163" s="110"/>
      <c r="H163" s="112"/>
      <c r="I163" s="211"/>
    </row>
    <row r="164" spans="2:9" s="77" customFormat="1" ht="26.4" outlineLevel="1">
      <c r="B164" s="265" t="s">
        <v>270</v>
      </c>
      <c r="C164" s="97" t="s">
        <v>271</v>
      </c>
      <c r="D164" s="96" t="s">
        <v>33</v>
      </c>
      <c r="E164" s="194">
        <v>12</v>
      </c>
      <c r="F164" s="98"/>
      <c r="G164" s="96">
        <f t="shared" ref="G164:G171" si="42">E164*F164</f>
        <v>0</v>
      </c>
      <c r="H164" s="96"/>
      <c r="I164" s="207" t="e">
        <f t="shared" ref="I164:I171" si="43">G164/$H$220</f>
        <v>#DIV/0!</v>
      </c>
    </row>
    <row r="165" spans="2:9" s="77" customFormat="1" ht="26.4" outlineLevel="1">
      <c r="B165" s="265" t="s">
        <v>272</v>
      </c>
      <c r="C165" s="97" t="s">
        <v>273</v>
      </c>
      <c r="D165" s="96" t="s">
        <v>33</v>
      </c>
      <c r="E165" s="194">
        <v>2</v>
      </c>
      <c r="F165" s="98"/>
      <c r="G165" s="96">
        <f>E165*F165</f>
        <v>0</v>
      </c>
      <c r="H165" s="96"/>
      <c r="I165" s="207" t="e">
        <f t="shared" si="43"/>
        <v>#DIV/0!</v>
      </c>
    </row>
    <row r="166" spans="2:9" s="77" customFormat="1" ht="26.4" outlineLevel="1">
      <c r="B166" s="265" t="s">
        <v>274</v>
      </c>
      <c r="C166" s="97" t="s">
        <v>275</v>
      </c>
      <c r="D166" s="96" t="s">
        <v>33</v>
      </c>
      <c r="E166" s="194">
        <v>12</v>
      </c>
      <c r="F166" s="98"/>
      <c r="G166" s="96">
        <f t="shared" si="42"/>
        <v>0</v>
      </c>
      <c r="H166" s="96"/>
      <c r="I166" s="207" t="e">
        <f t="shared" si="43"/>
        <v>#DIV/0!</v>
      </c>
    </row>
    <row r="167" spans="2:9" s="77" customFormat="1" ht="26.4" outlineLevel="1">
      <c r="B167" s="265" t="s">
        <v>276</v>
      </c>
      <c r="C167" s="97" t="s">
        <v>277</v>
      </c>
      <c r="D167" s="96" t="s">
        <v>33</v>
      </c>
      <c r="E167" s="194">
        <v>5</v>
      </c>
      <c r="F167" s="98"/>
      <c r="G167" s="96">
        <f t="shared" si="42"/>
        <v>0</v>
      </c>
      <c r="H167" s="96"/>
      <c r="I167" s="207" t="e">
        <f t="shared" si="43"/>
        <v>#DIV/0!</v>
      </c>
    </row>
    <row r="168" spans="2:9" s="77" customFormat="1" outlineLevel="1">
      <c r="B168" s="265" t="s">
        <v>278</v>
      </c>
      <c r="C168" s="97" t="s">
        <v>489</v>
      </c>
      <c r="D168" s="96" t="s">
        <v>33</v>
      </c>
      <c r="E168" s="194">
        <v>1</v>
      </c>
      <c r="F168" s="98"/>
      <c r="G168" s="96">
        <f t="shared" si="42"/>
        <v>0</v>
      </c>
      <c r="H168" s="96"/>
      <c r="I168" s="207" t="e">
        <f t="shared" si="43"/>
        <v>#DIV/0!</v>
      </c>
    </row>
    <row r="169" spans="2:9" s="77" customFormat="1" outlineLevel="1">
      <c r="B169" s="265" t="s">
        <v>279</v>
      </c>
      <c r="C169" s="97" t="s">
        <v>280</v>
      </c>
      <c r="D169" s="96" t="s">
        <v>33</v>
      </c>
      <c r="E169" s="194">
        <v>1</v>
      </c>
      <c r="F169" s="98"/>
      <c r="G169" s="96">
        <f t="shared" si="42"/>
        <v>0</v>
      </c>
      <c r="H169" s="96"/>
      <c r="I169" s="207" t="e">
        <f t="shared" si="43"/>
        <v>#DIV/0!</v>
      </c>
    </row>
    <row r="170" spans="2:9" s="77" customFormat="1" ht="26.4" outlineLevel="1">
      <c r="B170" s="265" t="s">
        <v>281</v>
      </c>
      <c r="C170" s="97" t="s">
        <v>282</v>
      </c>
      <c r="D170" s="96" t="s">
        <v>33</v>
      </c>
      <c r="E170" s="194">
        <v>10</v>
      </c>
      <c r="F170" s="98"/>
      <c r="G170" s="96">
        <f t="shared" si="42"/>
        <v>0</v>
      </c>
      <c r="H170" s="96"/>
      <c r="I170" s="207" t="e">
        <f t="shared" si="43"/>
        <v>#DIV/0!</v>
      </c>
    </row>
    <row r="171" spans="2:9" s="77" customFormat="1" outlineLevel="1">
      <c r="B171" s="265" t="s">
        <v>283</v>
      </c>
      <c r="C171" s="97" t="s">
        <v>284</v>
      </c>
      <c r="D171" s="96" t="s">
        <v>33</v>
      </c>
      <c r="E171" s="194">
        <v>1</v>
      </c>
      <c r="F171" s="98"/>
      <c r="G171" s="96">
        <f t="shared" si="42"/>
        <v>0</v>
      </c>
      <c r="H171" s="96"/>
      <c r="I171" s="207" t="e">
        <f t="shared" si="43"/>
        <v>#DIV/0!</v>
      </c>
    </row>
    <row r="172" spans="2:9" s="78" customFormat="1">
      <c r="B172" s="113"/>
      <c r="C172" s="110" t="s">
        <v>285</v>
      </c>
      <c r="D172" s="110"/>
      <c r="E172" s="204"/>
      <c r="F172" s="111"/>
      <c r="G172" s="110"/>
      <c r="H172" s="112"/>
      <c r="I172" s="211"/>
    </row>
    <row r="173" spans="2:9" s="77" customFormat="1" outlineLevel="1">
      <c r="B173" s="265" t="s">
        <v>286</v>
      </c>
      <c r="C173" s="97" t="s">
        <v>287</v>
      </c>
      <c r="D173" s="96" t="s">
        <v>33</v>
      </c>
      <c r="E173" s="194">
        <v>1</v>
      </c>
      <c r="F173" s="98"/>
      <c r="G173" s="96">
        <f t="shared" ref="G173:G183" si="44">E173*F173</f>
        <v>0</v>
      </c>
      <c r="H173" s="96"/>
      <c r="I173" s="207" t="e">
        <f>G173/$H$220</f>
        <v>#DIV/0!</v>
      </c>
    </row>
    <row r="174" spans="2:9" s="77" customFormat="1" outlineLevel="1">
      <c r="B174" s="265" t="s">
        <v>288</v>
      </c>
      <c r="C174" s="97" t="s">
        <v>289</v>
      </c>
      <c r="D174" s="96" t="s">
        <v>33</v>
      </c>
      <c r="E174" s="194">
        <v>4</v>
      </c>
      <c r="F174" s="98"/>
      <c r="G174" s="96">
        <f t="shared" si="44"/>
        <v>0</v>
      </c>
      <c r="H174" s="96"/>
      <c r="I174" s="207" t="e">
        <f>G174/$H$220</f>
        <v>#DIV/0!</v>
      </c>
    </row>
    <row r="175" spans="2:9" s="77" customFormat="1" outlineLevel="1">
      <c r="B175" s="265" t="s">
        <v>290</v>
      </c>
      <c r="C175" s="97" t="s">
        <v>291</v>
      </c>
      <c r="D175" s="96" t="s">
        <v>33</v>
      </c>
      <c r="E175" s="194">
        <v>4</v>
      </c>
      <c r="F175" s="98"/>
      <c r="G175" s="96">
        <f t="shared" si="44"/>
        <v>0</v>
      </c>
      <c r="H175" s="96"/>
      <c r="I175" s="207" t="e">
        <f>G175/$H$220</f>
        <v>#DIV/0!</v>
      </c>
    </row>
    <row r="176" spans="2:9" s="77" customFormat="1" ht="13.8" outlineLevel="1" thickBot="1">
      <c r="B176" s="265" t="s">
        <v>292</v>
      </c>
      <c r="C176" s="97" t="s">
        <v>293</v>
      </c>
      <c r="D176" s="96" t="s">
        <v>23</v>
      </c>
      <c r="E176" s="194">
        <v>13</v>
      </c>
      <c r="F176" s="98"/>
      <c r="G176" s="96">
        <f t="shared" si="44"/>
        <v>0</v>
      </c>
      <c r="H176" s="96"/>
      <c r="I176" s="207" t="e">
        <f>G176/$H$220</f>
        <v>#DIV/0!</v>
      </c>
    </row>
    <row r="177" spans="2:9" s="78" customFormat="1" ht="13.8" thickBot="1">
      <c r="B177" s="188">
        <f>+B140+1</f>
        <v>12</v>
      </c>
      <c r="C177" s="89" t="s">
        <v>294</v>
      </c>
      <c r="D177" s="90"/>
      <c r="E177" s="201"/>
      <c r="F177" s="91"/>
      <c r="G177" s="90"/>
      <c r="H177" s="92">
        <f>SUM(G178:G181)</f>
        <v>0</v>
      </c>
      <c r="I177" s="205" t="e">
        <f>H177/$H$220</f>
        <v>#DIV/0!</v>
      </c>
    </row>
    <row r="178" spans="2:9" s="77" customFormat="1" ht="26.4" outlineLevel="1">
      <c r="B178" s="261" t="s">
        <v>295</v>
      </c>
      <c r="C178" s="97" t="s">
        <v>296</v>
      </c>
      <c r="D178" s="96" t="s">
        <v>33</v>
      </c>
      <c r="E178" s="194">
        <v>1</v>
      </c>
      <c r="F178" s="98"/>
      <c r="G178" s="96">
        <f>E178*F178</f>
        <v>0</v>
      </c>
      <c r="H178" s="96"/>
      <c r="I178" s="207" t="e">
        <f>G178/$H$220</f>
        <v>#DIV/0!</v>
      </c>
    </row>
    <row r="179" spans="2:9" s="77" customFormat="1" ht="26.4" outlineLevel="1">
      <c r="B179" s="261" t="s">
        <v>297</v>
      </c>
      <c r="C179" s="97" t="s">
        <v>298</v>
      </c>
      <c r="D179" s="96" t="s">
        <v>33</v>
      </c>
      <c r="E179" s="194">
        <v>1</v>
      </c>
      <c r="F179" s="98"/>
      <c r="G179" s="96">
        <f>E179*F179</f>
        <v>0</v>
      </c>
      <c r="H179" s="96"/>
      <c r="I179" s="207" t="e">
        <f>G179/$H$220</f>
        <v>#DIV/0!</v>
      </c>
    </row>
    <row r="180" spans="2:9" s="77" customFormat="1" ht="26.4" outlineLevel="1">
      <c r="B180" s="261" t="s">
        <v>299</v>
      </c>
      <c r="C180" s="97" t="s">
        <v>300</v>
      </c>
      <c r="D180" s="96" t="s">
        <v>33</v>
      </c>
      <c r="E180" s="194">
        <v>1</v>
      </c>
      <c r="F180" s="98"/>
      <c r="G180" s="96">
        <f>E180*F180</f>
        <v>0</v>
      </c>
      <c r="H180" s="96"/>
      <c r="I180" s="207" t="e">
        <f>G180/$H$220</f>
        <v>#DIV/0!</v>
      </c>
    </row>
    <row r="181" spans="2:9" s="77" customFormat="1" ht="13.8" outlineLevel="1" thickBot="1">
      <c r="B181" s="261" t="s">
        <v>301</v>
      </c>
      <c r="C181" s="97" t="s">
        <v>302</v>
      </c>
      <c r="D181" s="96" t="s">
        <v>33</v>
      </c>
      <c r="E181" s="194">
        <v>1</v>
      </c>
      <c r="F181" s="98"/>
      <c r="G181" s="96">
        <f>E181*F181</f>
        <v>0</v>
      </c>
      <c r="H181" s="96"/>
      <c r="I181" s="207" t="e">
        <f>G181/$H$220</f>
        <v>#DIV/0!</v>
      </c>
    </row>
    <row r="182" spans="2:9" s="78" customFormat="1" ht="13.8" thickBot="1">
      <c r="B182" s="188">
        <f>+B177+1</f>
        <v>13</v>
      </c>
      <c r="C182" s="89" t="s">
        <v>303</v>
      </c>
      <c r="D182" s="90"/>
      <c r="E182" s="201"/>
      <c r="F182" s="91"/>
      <c r="G182" s="90"/>
      <c r="H182" s="92">
        <f>SUM(G183:G183)</f>
        <v>0</v>
      </c>
      <c r="I182" s="205" t="e">
        <f>H182/$H$220</f>
        <v>#DIV/0!</v>
      </c>
    </row>
    <row r="183" spans="2:9" s="77" customFormat="1" ht="13.8" outlineLevel="1" thickBot="1">
      <c r="B183" s="265" t="s">
        <v>304</v>
      </c>
      <c r="C183" s="93" t="s">
        <v>305</v>
      </c>
      <c r="D183" s="94" t="s">
        <v>28</v>
      </c>
      <c r="E183" s="200">
        <v>2</v>
      </c>
      <c r="F183" s="95"/>
      <c r="G183" s="94">
        <f t="shared" si="44"/>
        <v>0</v>
      </c>
      <c r="H183" s="94"/>
      <c r="I183" s="206"/>
    </row>
    <row r="184" spans="2:9" s="78" customFormat="1" ht="13.8" thickBot="1">
      <c r="B184" s="188">
        <f>+B182+1</f>
        <v>14</v>
      </c>
      <c r="C184" s="89" t="s">
        <v>306</v>
      </c>
      <c r="D184" s="90"/>
      <c r="E184" s="201"/>
      <c r="F184" s="91"/>
      <c r="G184" s="90"/>
      <c r="H184" s="92">
        <f>SUM(G185:G189)</f>
        <v>0</v>
      </c>
      <c r="I184" s="205" t="e">
        <f>H184/$H$220</f>
        <v>#DIV/0!</v>
      </c>
    </row>
    <row r="185" spans="2:9" s="77" customFormat="1" ht="26.4" outlineLevel="1">
      <c r="B185" s="265" t="s">
        <v>307</v>
      </c>
      <c r="C185" s="97" t="s">
        <v>308</v>
      </c>
      <c r="D185" s="96" t="s">
        <v>33</v>
      </c>
      <c r="E185" s="194">
        <v>1</v>
      </c>
      <c r="F185" s="98"/>
      <c r="G185" s="96">
        <f>E185*F185</f>
        <v>0</v>
      </c>
      <c r="H185" s="96"/>
      <c r="I185" s="207" t="e">
        <f>G185/$H$220</f>
        <v>#DIV/0!</v>
      </c>
    </row>
    <row r="186" spans="2:9" s="77" customFormat="1" ht="26.4" outlineLevel="1">
      <c r="B186" s="265" t="s">
        <v>309</v>
      </c>
      <c r="C186" s="97" t="s">
        <v>310</v>
      </c>
      <c r="D186" s="96" t="s">
        <v>33</v>
      </c>
      <c r="E186" s="194">
        <v>5</v>
      </c>
      <c r="F186" s="98"/>
      <c r="G186" s="96">
        <f t="shared" ref="G186:G189" si="45">E186*F186</f>
        <v>0</v>
      </c>
      <c r="H186" s="96"/>
      <c r="I186" s="207" t="e">
        <f>G186/$H$220</f>
        <v>#DIV/0!</v>
      </c>
    </row>
    <row r="187" spans="2:9" s="77" customFormat="1" ht="26.4" outlineLevel="1">
      <c r="B187" s="265" t="s">
        <v>311</v>
      </c>
      <c r="C187" s="97" t="s">
        <v>312</v>
      </c>
      <c r="D187" s="96" t="s">
        <v>33</v>
      </c>
      <c r="E187" s="194">
        <v>1</v>
      </c>
      <c r="F187" s="98"/>
      <c r="G187" s="96">
        <f t="shared" si="45"/>
        <v>0</v>
      </c>
      <c r="H187" s="96"/>
      <c r="I187" s="207" t="e">
        <f>G187/$H$220</f>
        <v>#DIV/0!</v>
      </c>
    </row>
    <row r="188" spans="2:9" s="77" customFormat="1" ht="26.4" outlineLevel="1">
      <c r="B188" s="265" t="s">
        <v>313</v>
      </c>
      <c r="C188" s="97" t="s">
        <v>314</v>
      </c>
      <c r="D188" s="96" t="s">
        <v>33</v>
      </c>
      <c r="E188" s="194">
        <v>3</v>
      </c>
      <c r="F188" s="98"/>
      <c r="G188" s="96">
        <f t="shared" si="45"/>
        <v>0</v>
      </c>
      <c r="H188" s="96"/>
      <c r="I188" s="207" t="e">
        <f>G188/$H$220</f>
        <v>#DIV/0!</v>
      </c>
    </row>
    <row r="189" spans="2:9" s="77" customFormat="1" ht="27" outlineLevel="1" thickBot="1">
      <c r="B189" s="265" t="s">
        <v>315</v>
      </c>
      <c r="C189" s="97" t="s">
        <v>316</v>
      </c>
      <c r="D189" s="96" t="s">
        <v>33</v>
      </c>
      <c r="E189" s="194">
        <v>1</v>
      </c>
      <c r="F189" s="98"/>
      <c r="G189" s="96">
        <f t="shared" si="45"/>
        <v>0</v>
      </c>
      <c r="H189" s="96"/>
      <c r="I189" s="207" t="e">
        <f>G189/$H$220</f>
        <v>#DIV/0!</v>
      </c>
    </row>
    <row r="190" spans="2:9" s="78" customFormat="1" ht="13.8" thickBot="1">
      <c r="B190" s="188">
        <f>+B184+1</f>
        <v>15</v>
      </c>
      <c r="C190" s="89" t="s">
        <v>317</v>
      </c>
      <c r="D190" s="90"/>
      <c r="E190" s="201"/>
      <c r="F190" s="91"/>
      <c r="G190" s="90"/>
      <c r="H190" s="92">
        <f>SUM(G191:G206)</f>
        <v>0</v>
      </c>
      <c r="I190" s="205" t="e">
        <f>H190/$H$220</f>
        <v>#DIV/0!</v>
      </c>
    </row>
    <row r="191" spans="2:9" s="77" customFormat="1" outlineLevel="1">
      <c r="B191" s="265" t="s">
        <v>318</v>
      </c>
      <c r="C191" s="97" t="s">
        <v>319</v>
      </c>
      <c r="D191" s="96" t="s">
        <v>33</v>
      </c>
      <c r="E191" s="194">
        <v>1</v>
      </c>
      <c r="F191" s="98"/>
      <c r="G191" s="96">
        <f t="shared" ref="G191" si="46">E191*F191</f>
        <v>0</v>
      </c>
      <c r="H191" s="96"/>
      <c r="I191" s="207" t="e">
        <f t="shared" ref="I191:I203" si="47">G191/$H$220</f>
        <v>#DIV/0!</v>
      </c>
    </row>
    <row r="192" spans="2:9" s="77" customFormat="1" outlineLevel="1">
      <c r="B192" s="265" t="s">
        <v>320</v>
      </c>
      <c r="C192" s="97" t="s">
        <v>321</v>
      </c>
      <c r="D192" s="96" t="s">
        <v>33</v>
      </c>
      <c r="E192" s="194">
        <v>2</v>
      </c>
      <c r="F192" s="98"/>
      <c r="G192" s="96">
        <f t="shared" ref="G192:G198" si="48">E192*F192</f>
        <v>0</v>
      </c>
      <c r="H192" s="96"/>
      <c r="I192" s="207" t="e">
        <f t="shared" si="47"/>
        <v>#DIV/0!</v>
      </c>
    </row>
    <row r="193" spans="2:9" s="77" customFormat="1" outlineLevel="1">
      <c r="B193" s="265" t="s">
        <v>322</v>
      </c>
      <c r="C193" s="97" t="s">
        <v>491</v>
      </c>
      <c r="D193" s="96" t="s">
        <v>33</v>
      </c>
      <c r="E193" s="194">
        <v>2</v>
      </c>
      <c r="F193" s="98"/>
      <c r="G193" s="96">
        <f t="shared" si="48"/>
        <v>0</v>
      </c>
      <c r="H193" s="96"/>
      <c r="I193" s="207" t="e">
        <f t="shared" si="47"/>
        <v>#DIV/0!</v>
      </c>
    </row>
    <row r="194" spans="2:9" s="77" customFormat="1" outlineLevel="1">
      <c r="B194" s="265" t="s">
        <v>323</v>
      </c>
      <c r="C194" s="97" t="s">
        <v>324</v>
      </c>
      <c r="D194" s="96" t="s">
        <v>33</v>
      </c>
      <c r="E194" s="194">
        <v>4</v>
      </c>
      <c r="F194" s="98"/>
      <c r="G194" s="96">
        <f t="shared" si="48"/>
        <v>0</v>
      </c>
      <c r="H194" s="96"/>
      <c r="I194" s="207" t="e">
        <f t="shared" si="47"/>
        <v>#DIV/0!</v>
      </c>
    </row>
    <row r="195" spans="2:9" s="77" customFormat="1" outlineLevel="1">
      <c r="B195" s="265" t="s">
        <v>325</v>
      </c>
      <c r="C195" s="97" t="s">
        <v>326</v>
      </c>
      <c r="D195" s="96" t="s">
        <v>33</v>
      </c>
      <c r="E195" s="194">
        <v>2</v>
      </c>
      <c r="F195" s="98"/>
      <c r="G195" s="96">
        <f t="shared" si="48"/>
        <v>0</v>
      </c>
      <c r="H195" s="96"/>
      <c r="I195" s="207" t="e">
        <f t="shared" si="47"/>
        <v>#DIV/0!</v>
      </c>
    </row>
    <row r="196" spans="2:9" s="77" customFormat="1" outlineLevel="1">
      <c r="B196" s="265" t="s">
        <v>327</v>
      </c>
      <c r="C196" s="97" t="s">
        <v>328</v>
      </c>
      <c r="D196" s="96" t="s">
        <v>33</v>
      </c>
      <c r="E196" s="194">
        <v>7</v>
      </c>
      <c r="F196" s="98"/>
      <c r="G196" s="96">
        <f t="shared" si="48"/>
        <v>0</v>
      </c>
      <c r="H196" s="96"/>
      <c r="I196" s="207" t="e">
        <f t="shared" si="47"/>
        <v>#DIV/0!</v>
      </c>
    </row>
    <row r="197" spans="2:9" s="77" customFormat="1" outlineLevel="1">
      <c r="B197" s="265" t="s">
        <v>329</v>
      </c>
      <c r="C197" s="97" t="s">
        <v>330</v>
      </c>
      <c r="D197" s="96" t="s">
        <v>33</v>
      </c>
      <c r="E197" s="194">
        <v>15</v>
      </c>
      <c r="F197" s="98"/>
      <c r="G197" s="96">
        <f t="shared" si="48"/>
        <v>0</v>
      </c>
      <c r="H197" s="96"/>
      <c r="I197" s="207" t="e">
        <f t="shared" si="47"/>
        <v>#DIV/0!</v>
      </c>
    </row>
    <row r="198" spans="2:9" s="77" customFormat="1" outlineLevel="1">
      <c r="B198" s="265" t="s">
        <v>331</v>
      </c>
      <c r="C198" s="97" t="s">
        <v>332</v>
      </c>
      <c r="D198" s="96" t="s">
        <v>33</v>
      </c>
      <c r="E198" s="194">
        <v>8</v>
      </c>
      <c r="F198" s="98"/>
      <c r="G198" s="96">
        <f t="shared" si="48"/>
        <v>0</v>
      </c>
      <c r="H198" s="96"/>
      <c r="I198" s="207" t="e">
        <f t="shared" si="47"/>
        <v>#DIV/0!</v>
      </c>
    </row>
    <row r="199" spans="2:9" s="77" customFormat="1" outlineLevel="1">
      <c r="B199" s="265" t="s">
        <v>333</v>
      </c>
      <c r="C199" s="97" t="s">
        <v>507</v>
      </c>
      <c r="D199" s="96" t="s">
        <v>33</v>
      </c>
      <c r="E199" s="194">
        <v>1</v>
      </c>
      <c r="F199" s="98"/>
      <c r="G199" s="96">
        <f t="shared" ref="G199" si="49">E199*F199</f>
        <v>0</v>
      </c>
      <c r="H199" s="96"/>
      <c r="I199" s="207" t="e">
        <f t="shared" si="47"/>
        <v>#DIV/0!</v>
      </c>
    </row>
    <row r="200" spans="2:9" s="77" customFormat="1" outlineLevel="1">
      <c r="B200" s="265" t="s">
        <v>334</v>
      </c>
      <c r="C200" s="97" t="s">
        <v>335</v>
      </c>
      <c r="D200" s="96" t="s">
        <v>33</v>
      </c>
      <c r="E200" s="194">
        <v>1</v>
      </c>
      <c r="F200" s="98"/>
      <c r="G200" s="96">
        <f t="shared" ref="G200" si="50">E200*F200</f>
        <v>0</v>
      </c>
      <c r="H200" s="96"/>
      <c r="I200" s="207" t="e">
        <f t="shared" si="47"/>
        <v>#DIV/0!</v>
      </c>
    </row>
    <row r="201" spans="2:9" s="77" customFormat="1" outlineLevel="1">
      <c r="B201" s="265" t="s">
        <v>336</v>
      </c>
      <c r="C201" s="97" t="s">
        <v>337</v>
      </c>
      <c r="D201" s="96" t="s">
        <v>33</v>
      </c>
      <c r="E201" s="194">
        <v>1</v>
      </c>
      <c r="F201" s="98"/>
      <c r="G201" s="96">
        <f t="shared" ref="G201:G203" si="51">E201*F201</f>
        <v>0</v>
      </c>
      <c r="H201" s="96"/>
      <c r="I201" s="207" t="e">
        <f t="shared" si="47"/>
        <v>#DIV/0!</v>
      </c>
    </row>
    <row r="202" spans="2:9" s="77" customFormat="1" outlineLevel="1">
      <c r="B202" s="265" t="s">
        <v>338</v>
      </c>
      <c r="C202" s="97" t="s">
        <v>339</v>
      </c>
      <c r="D202" s="96" t="s">
        <v>33</v>
      </c>
      <c r="E202" s="194">
        <v>1</v>
      </c>
      <c r="F202" s="98"/>
      <c r="G202" s="96">
        <f t="shared" si="51"/>
        <v>0</v>
      </c>
      <c r="H202" s="96"/>
      <c r="I202" s="207" t="e">
        <f t="shared" si="47"/>
        <v>#DIV/0!</v>
      </c>
    </row>
    <row r="203" spans="2:9" s="77" customFormat="1" outlineLevel="1">
      <c r="B203" s="265" t="s">
        <v>340</v>
      </c>
      <c r="C203" s="97" t="s">
        <v>341</v>
      </c>
      <c r="D203" s="96" t="s">
        <v>33</v>
      </c>
      <c r="E203" s="194">
        <v>1</v>
      </c>
      <c r="F203" s="98"/>
      <c r="G203" s="96">
        <f t="shared" si="51"/>
        <v>0</v>
      </c>
      <c r="H203" s="96"/>
      <c r="I203" s="207" t="e">
        <f t="shared" si="47"/>
        <v>#DIV/0!</v>
      </c>
    </row>
    <row r="204" spans="2:9" s="77" customFormat="1" outlineLevel="1">
      <c r="B204" s="265" t="s">
        <v>342</v>
      </c>
      <c r="C204" s="97" t="s">
        <v>343</v>
      </c>
      <c r="D204" s="96" t="s">
        <v>33</v>
      </c>
      <c r="E204" s="194">
        <v>3</v>
      </c>
      <c r="F204" s="98"/>
      <c r="G204" s="96">
        <f>E204*F204</f>
        <v>0</v>
      </c>
      <c r="H204" s="96"/>
      <c r="I204" s="207" t="e">
        <f>G204/$H$220</f>
        <v>#DIV/0!</v>
      </c>
    </row>
    <row r="205" spans="2:9" s="77" customFormat="1" outlineLevel="1">
      <c r="B205" s="265" t="s">
        <v>344</v>
      </c>
      <c r="C205" s="97" t="s">
        <v>345</v>
      </c>
      <c r="D205" s="96" t="s">
        <v>33</v>
      </c>
      <c r="E205" s="194">
        <v>1</v>
      </c>
      <c r="F205" s="98"/>
      <c r="G205" s="96">
        <f>E205*F205</f>
        <v>0</v>
      </c>
      <c r="H205" s="96"/>
      <c r="I205" s="207" t="e">
        <f>G205/$H$220</f>
        <v>#DIV/0!</v>
      </c>
    </row>
    <row r="206" spans="2:9" s="77" customFormat="1" ht="13.8" outlineLevel="1" thickBot="1">
      <c r="B206" s="265" t="s">
        <v>346</v>
      </c>
      <c r="C206" s="97" t="s">
        <v>347</v>
      </c>
      <c r="D206" s="96" t="s">
        <v>33</v>
      </c>
      <c r="E206" s="194">
        <v>1</v>
      </c>
      <c r="F206" s="98"/>
      <c r="G206" s="96">
        <f>E206*F206</f>
        <v>0</v>
      </c>
      <c r="H206" s="96"/>
      <c r="I206" s="207" t="e">
        <f>G206/$H$220</f>
        <v>#DIV/0!</v>
      </c>
    </row>
    <row r="207" spans="2:9" s="78" customFormat="1" ht="13.8" thickBot="1">
      <c r="B207" s="188">
        <f>+B190+1</f>
        <v>16</v>
      </c>
      <c r="C207" s="89" t="s">
        <v>348</v>
      </c>
      <c r="D207" s="90"/>
      <c r="E207" s="201"/>
      <c r="F207" s="91"/>
      <c r="G207" s="90"/>
      <c r="H207" s="92">
        <f>SUM(G208:G212)</f>
        <v>0</v>
      </c>
      <c r="I207" s="205" t="e">
        <f>H207/$H$220</f>
        <v>#DIV/0!</v>
      </c>
    </row>
    <row r="208" spans="2:9" s="77" customFormat="1" outlineLevel="1">
      <c r="B208" s="265" t="s">
        <v>349</v>
      </c>
      <c r="C208" s="97" t="s">
        <v>350</v>
      </c>
      <c r="D208" s="96" t="s">
        <v>33</v>
      </c>
      <c r="E208" s="194">
        <v>1</v>
      </c>
      <c r="F208" s="98"/>
      <c r="G208" s="96">
        <f t="shared" ref="G208:G214" si="52">E208*F208</f>
        <v>0</v>
      </c>
      <c r="H208" s="96"/>
      <c r="I208" s="207" t="e">
        <f>G208/$H$220</f>
        <v>#DIV/0!</v>
      </c>
    </row>
    <row r="209" spans="2:9" s="77" customFormat="1" outlineLevel="1">
      <c r="B209" s="265" t="s">
        <v>351</v>
      </c>
      <c r="C209" s="97" t="s">
        <v>352</v>
      </c>
      <c r="D209" s="96" t="s">
        <v>33</v>
      </c>
      <c r="E209" s="194">
        <v>1</v>
      </c>
      <c r="F209" s="98"/>
      <c r="G209" s="96">
        <f t="shared" si="52"/>
        <v>0</v>
      </c>
      <c r="H209" s="96"/>
      <c r="I209" s="207" t="e">
        <f>G209/$H$220</f>
        <v>#DIV/0!</v>
      </c>
    </row>
    <row r="210" spans="2:9" s="77" customFormat="1" outlineLevel="1">
      <c r="B210" s="265" t="s">
        <v>353</v>
      </c>
      <c r="C210" s="97" t="s">
        <v>508</v>
      </c>
      <c r="D210" s="96" t="s">
        <v>33</v>
      </c>
      <c r="E210" s="194">
        <v>1</v>
      </c>
      <c r="F210" s="98"/>
      <c r="G210" s="96">
        <f t="shared" si="52"/>
        <v>0</v>
      </c>
      <c r="H210" s="96"/>
      <c r="I210" s="207" t="e">
        <f>G210/$H$220</f>
        <v>#DIV/0!</v>
      </c>
    </row>
    <row r="211" spans="2:9" s="77" customFormat="1" outlineLevel="1">
      <c r="B211" s="265" t="s">
        <v>354</v>
      </c>
      <c r="C211" s="97" t="s">
        <v>509</v>
      </c>
      <c r="D211" s="96" t="s">
        <v>33</v>
      </c>
      <c r="E211" s="194">
        <v>1</v>
      </c>
      <c r="F211" s="98"/>
      <c r="G211" s="96">
        <f t="shared" ref="G211" si="53">E211*F211</f>
        <v>0</v>
      </c>
      <c r="H211" s="96"/>
      <c r="I211" s="207" t="e">
        <f>G211/$H$220</f>
        <v>#DIV/0!</v>
      </c>
    </row>
    <row r="212" spans="2:9" s="77" customFormat="1" ht="13.8" outlineLevel="1" thickBot="1">
      <c r="B212" s="265" t="s">
        <v>355</v>
      </c>
      <c r="C212" s="93" t="s">
        <v>510</v>
      </c>
      <c r="D212" s="94" t="s">
        <v>33</v>
      </c>
      <c r="E212" s="200">
        <v>1</v>
      </c>
      <c r="F212" s="95"/>
      <c r="G212" s="94">
        <f>E212*F212</f>
        <v>0</v>
      </c>
      <c r="H212" s="94"/>
      <c r="I212" s="206" t="e">
        <f>G212/$H$220</f>
        <v>#DIV/0!</v>
      </c>
    </row>
    <row r="213" spans="2:9" s="78" customFormat="1" ht="13.8" thickBot="1">
      <c r="B213" s="188">
        <f>+B207+1</f>
        <v>17</v>
      </c>
      <c r="C213" s="89" t="s">
        <v>356</v>
      </c>
      <c r="D213" s="90"/>
      <c r="E213" s="201"/>
      <c r="F213" s="91"/>
      <c r="G213" s="90"/>
      <c r="H213" s="92">
        <f>SUM(G214)</f>
        <v>0</v>
      </c>
      <c r="I213" s="205" t="e">
        <f>H213/$H$220</f>
        <v>#DIV/0!</v>
      </c>
    </row>
    <row r="214" spans="2:9" s="77" customFormat="1" ht="13.8" outlineLevel="1" thickBot="1">
      <c r="B214" s="261" t="s">
        <v>357</v>
      </c>
      <c r="C214" s="93" t="s">
        <v>358</v>
      </c>
      <c r="D214" s="94" t="s">
        <v>33</v>
      </c>
      <c r="E214" s="200">
        <v>4</v>
      </c>
      <c r="F214" s="95"/>
      <c r="G214" s="94">
        <f t="shared" si="52"/>
        <v>0</v>
      </c>
      <c r="H214" s="94"/>
      <c r="I214" s="206" t="e">
        <f>G214/$H$220</f>
        <v>#DIV/0!</v>
      </c>
    </row>
    <row r="215" spans="2:9" s="78" customFormat="1" ht="13.8" thickBot="1">
      <c r="B215" s="188">
        <f>+B213+1</f>
        <v>18</v>
      </c>
      <c r="C215" s="89" t="s">
        <v>359</v>
      </c>
      <c r="D215" s="90"/>
      <c r="E215" s="201"/>
      <c r="F215" s="91"/>
      <c r="G215" s="90"/>
      <c r="H215" s="92">
        <f>SUM(G216:G216)</f>
        <v>0</v>
      </c>
      <c r="I215" s="205" t="e">
        <f>H215/$H$220</f>
        <v>#DIV/0!</v>
      </c>
    </row>
    <row r="216" spans="2:9" s="77" customFormat="1" ht="13.8" outlineLevel="1" thickBot="1">
      <c r="B216" s="265" t="s">
        <v>360</v>
      </c>
      <c r="C216" s="97" t="s">
        <v>500</v>
      </c>
      <c r="D216" s="96" t="s">
        <v>33</v>
      </c>
      <c r="E216" s="193">
        <v>1</v>
      </c>
      <c r="F216" s="101"/>
      <c r="G216" s="100">
        <f>E216*F216</f>
        <v>0</v>
      </c>
      <c r="H216" s="100"/>
      <c r="I216" s="208" t="e">
        <f>G216/$H$220</f>
        <v>#DIV/0!</v>
      </c>
    </row>
    <row r="217" spans="2:9" s="78" customFormat="1" ht="13.8" thickBot="1">
      <c r="B217" s="188">
        <f>+B215+1</f>
        <v>19</v>
      </c>
      <c r="C217" s="89" t="s">
        <v>361</v>
      </c>
      <c r="D217" s="90"/>
      <c r="E217" s="201"/>
      <c r="F217" s="91"/>
      <c r="G217" s="90"/>
      <c r="H217" s="92">
        <f>SUM(G218:G219)</f>
        <v>0</v>
      </c>
      <c r="I217" s="205" t="e">
        <f>H217/$H$220</f>
        <v>#DIV/0!</v>
      </c>
    </row>
    <row r="218" spans="2:9" s="77" customFormat="1" outlineLevel="1">
      <c r="B218" s="265" t="s">
        <v>362</v>
      </c>
      <c r="C218" s="97" t="s">
        <v>363</v>
      </c>
      <c r="D218" s="96" t="s">
        <v>364</v>
      </c>
      <c r="E218" s="194">
        <v>8</v>
      </c>
      <c r="F218" s="98"/>
      <c r="G218" s="96">
        <f>E218*F218</f>
        <v>0</v>
      </c>
      <c r="H218" s="96"/>
      <c r="I218" s="207" t="e">
        <f>G218/$H$220</f>
        <v>#DIV/0!</v>
      </c>
    </row>
    <row r="219" spans="2:9" s="77" customFormat="1" ht="13.8" outlineLevel="1" thickBot="1">
      <c r="B219" s="265" t="s">
        <v>365</v>
      </c>
      <c r="C219" s="97" t="s">
        <v>366</v>
      </c>
      <c r="D219" s="96" t="s">
        <v>28</v>
      </c>
      <c r="E219" s="194">
        <v>125</v>
      </c>
      <c r="F219" s="98"/>
      <c r="G219" s="96">
        <f>E219*F219</f>
        <v>0</v>
      </c>
      <c r="H219" s="96"/>
      <c r="I219" s="207" t="e">
        <f>G219/$H$220</f>
        <v>#DIV/0!</v>
      </c>
    </row>
    <row r="220" spans="2:9" s="78" customFormat="1" ht="13.8" outlineLevel="1" collapsed="1" thickBot="1">
      <c r="B220" s="114" t="s">
        <v>367</v>
      </c>
      <c r="C220" s="115"/>
      <c r="D220" s="116"/>
      <c r="E220" s="116"/>
      <c r="F220" s="117"/>
      <c r="G220" s="118"/>
      <c r="H220" s="92">
        <f>SUM(G14:G220)</f>
        <v>0</v>
      </c>
      <c r="I220" s="205" t="e">
        <f>H220/$H$220</f>
        <v>#DIV/0!</v>
      </c>
    </row>
    <row r="221" spans="2:9" s="78" customFormat="1" ht="12.75" customHeight="1" outlineLevel="1" thickBot="1">
      <c r="B221" s="119"/>
      <c r="C221" s="120"/>
      <c r="D221" s="121"/>
      <c r="E221" s="121"/>
      <c r="F221" s="122"/>
      <c r="G221" s="122"/>
      <c r="H221" s="121"/>
      <c r="I221" s="123"/>
    </row>
    <row r="222" spans="2:9" s="78" customFormat="1" ht="12.75" customHeight="1" outlineLevel="1" thickBot="1">
      <c r="B222" s="124" t="s">
        <v>368</v>
      </c>
      <c r="C222" s="125" t="s">
        <v>369</v>
      </c>
      <c r="D222" s="126"/>
      <c r="E222" s="126"/>
      <c r="F222" s="127"/>
      <c r="G222" s="128"/>
      <c r="H222" s="129">
        <f>+H220</f>
        <v>0</v>
      </c>
      <c r="I222" s="119"/>
    </row>
    <row r="223" spans="2:9" s="78" customFormat="1" ht="12.75" customHeight="1" outlineLevel="1" thickBot="1">
      <c r="B223" s="124"/>
      <c r="C223" s="130" t="s">
        <v>370</v>
      </c>
      <c r="D223" s="131" t="s">
        <v>371</v>
      </c>
      <c r="E223" s="195"/>
      <c r="F223" s="132"/>
      <c r="G223" s="133"/>
      <c r="H223" s="134">
        <f>H222*E223%</f>
        <v>0</v>
      </c>
      <c r="I223" s="119"/>
    </row>
    <row r="224" spans="2:9" s="78" customFormat="1" ht="12.75" customHeight="1" outlineLevel="1" thickBot="1">
      <c r="B224" s="135" t="s">
        <v>372</v>
      </c>
      <c r="C224" s="125" t="s">
        <v>373</v>
      </c>
      <c r="D224" s="126"/>
      <c r="E224" s="196"/>
      <c r="F224" s="127"/>
      <c r="G224" s="127"/>
      <c r="H224" s="129">
        <f>SUM(H222:H223)</f>
        <v>0</v>
      </c>
      <c r="I224" s="119"/>
    </row>
    <row r="225" spans="2:9" s="78" customFormat="1" ht="12.75" customHeight="1" outlineLevel="1">
      <c r="B225" s="124"/>
      <c r="C225" s="136" t="s">
        <v>374</v>
      </c>
      <c r="D225" s="137" t="s">
        <v>371</v>
      </c>
      <c r="E225" s="197"/>
      <c r="F225" s="138"/>
      <c r="G225" s="139"/>
      <c r="H225" s="140">
        <f>H224*E225%</f>
        <v>0</v>
      </c>
      <c r="I225" s="119"/>
    </row>
    <row r="226" spans="2:9" s="78" customFormat="1" ht="12.75" customHeight="1" outlineLevel="1" thickBot="1">
      <c r="B226" s="124"/>
      <c r="C226" s="141" t="s">
        <v>375</v>
      </c>
      <c r="D226" s="142" t="s">
        <v>371</v>
      </c>
      <c r="E226" s="198"/>
      <c r="F226" s="143"/>
      <c r="G226" s="144"/>
      <c r="H226" s="145">
        <f>H224*E226%</f>
        <v>0</v>
      </c>
      <c r="I226" s="119"/>
    </row>
    <row r="227" spans="2:9" s="78" customFormat="1" ht="12.75" customHeight="1" outlineLevel="1" thickBot="1">
      <c r="B227" s="135" t="s">
        <v>376</v>
      </c>
      <c r="C227" s="146" t="s">
        <v>377</v>
      </c>
      <c r="D227" s="147"/>
      <c r="E227" s="199"/>
      <c r="F227" s="148"/>
      <c r="G227" s="149"/>
      <c r="H227" s="129">
        <f>SUM(H224:H226)</f>
        <v>0</v>
      </c>
      <c r="I227" s="119"/>
    </row>
    <row r="228" spans="2:9" s="78" customFormat="1" ht="12.75" customHeight="1" outlineLevel="1" thickBot="1">
      <c r="B228" s="124"/>
      <c r="C228" s="130" t="s">
        <v>378</v>
      </c>
      <c r="D228" s="131" t="s">
        <v>371</v>
      </c>
      <c r="E228" s="195"/>
      <c r="F228" s="132"/>
      <c r="G228" s="132"/>
      <c r="H228" s="134">
        <f>H227*E228%</f>
        <v>0</v>
      </c>
      <c r="I228" s="150"/>
    </row>
    <row r="229" spans="2:9" s="78" customFormat="1" ht="12.75" customHeight="1" outlineLevel="1" thickBot="1">
      <c r="B229" s="135" t="s">
        <v>379</v>
      </c>
      <c r="C229" s="146" t="s">
        <v>380</v>
      </c>
      <c r="D229" s="147"/>
      <c r="E229" s="147"/>
      <c r="F229" s="147"/>
      <c r="G229" s="151"/>
      <c r="H229" s="152">
        <f>SUM(H227+H228)</f>
        <v>0</v>
      </c>
      <c r="I229" s="150"/>
    </row>
    <row r="230" spans="2:9" s="78" customFormat="1" ht="12.75" customHeight="1" outlineLevel="1" thickBot="1">
      <c r="B230" s="119"/>
      <c r="C230" s="153"/>
      <c r="D230" s="119"/>
      <c r="E230" s="119"/>
      <c r="F230" s="119"/>
      <c r="G230" s="119"/>
      <c r="H230" s="154"/>
      <c r="I230" s="150"/>
    </row>
    <row r="231" spans="2:9" s="78" customFormat="1" ht="12.75" customHeight="1" outlineLevel="1" thickBot="1">
      <c r="B231" s="119"/>
      <c r="C231" s="125" t="s">
        <v>381</v>
      </c>
      <c r="D231" s="126"/>
      <c r="E231" s="126"/>
      <c r="F231" s="127"/>
      <c r="G231" s="128"/>
      <c r="H231" s="71" t="e">
        <f>H229/H222</f>
        <v>#DIV/0!</v>
      </c>
      <c r="I231" s="155"/>
    </row>
    <row r="232" spans="2:9" s="78" customFormat="1" ht="13.8" outlineLevel="1" thickBot="1">
      <c r="B232" s="119"/>
      <c r="C232" s="156"/>
      <c r="D232" s="157"/>
      <c r="E232" s="157"/>
      <c r="F232" s="158"/>
      <c r="G232" s="158"/>
      <c r="H232" s="157"/>
      <c r="I232" s="123"/>
    </row>
    <row r="233" spans="2:9" s="78" customFormat="1" ht="21" customHeight="1" outlineLevel="1" thickBot="1">
      <c r="B233" s="159" t="s">
        <v>382</v>
      </c>
      <c r="C233" s="160"/>
      <c r="D233" s="126"/>
      <c r="E233" s="126"/>
      <c r="F233" s="127"/>
      <c r="G233" s="128"/>
      <c r="H233" s="161" t="e">
        <f>H220*H231</f>
        <v>#DIV/0!</v>
      </c>
      <c r="I233" s="119"/>
    </row>
    <row r="234" spans="2:9" s="78" customFormat="1" outlineLevel="1">
      <c r="B234" s="162"/>
      <c r="C234" s="163"/>
      <c r="D234" s="164"/>
      <c r="E234" s="164"/>
      <c r="F234" s="165"/>
      <c r="G234" s="165"/>
      <c r="H234" s="164"/>
      <c r="I234" s="123"/>
    </row>
    <row r="235" spans="2:9" s="78" customFormat="1" ht="15" customHeight="1" outlineLevel="1" thickBot="1">
      <c r="B235" s="119"/>
      <c r="C235" s="166"/>
      <c r="D235" s="119"/>
      <c r="E235" s="119"/>
      <c r="F235" s="119"/>
      <c r="G235" s="119"/>
      <c r="H235" s="119"/>
      <c r="I235" s="119"/>
    </row>
    <row r="236" spans="2:9" s="78" customFormat="1" ht="18" outlineLevel="1" thickBot="1">
      <c r="B236" s="313" t="s">
        <v>383</v>
      </c>
      <c r="C236" s="314"/>
      <c r="D236" s="314"/>
      <c r="E236" s="314"/>
      <c r="F236" s="315"/>
      <c r="G236" s="316" t="e">
        <f>+H233</f>
        <v>#DIV/0!</v>
      </c>
      <c r="H236" s="317"/>
      <c r="I236" s="119"/>
    </row>
    <row r="237" spans="2:9" s="78" customFormat="1" ht="13.8" outlineLevel="1" thickBot="1">
      <c r="B237" s="119"/>
      <c r="C237" s="166"/>
      <c r="D237" s="119"/>
      <c r="E237" s="119"/>
      <c r="F237" s="123"/>
      <c r="G237" s="123"/>
      <c r="H237" s="119"/>
      <c r="I237" s="123"/>
    </row>
    <row r="238" spans="2:9" s="78" customFormat="1" ht="20.85" customHeight="1" outlineLevel="1" thickBot="1">
      <c r="B238" s="318" t="s">
        <v>384</v>
      </c>
      <c r="C238" s="319"/>
      <c r="D238" s="319"/>
      <c r="E238" s="319"/>
      <c r="F238" s="319"/>
      <c r="G238" s="319"/>
      <c r="H238" s="319"/>
      <c r="I238" s="320"/>
    </row>
    <row r="239" spans="2:9" s="78" customFormat="1" ht="13.8" outlineLevel="1" thickBot="1">
      <c r="B239" s="167"/>
      <c r="C239" s="168"/>
      <c r="D239" s="167"/>
      <c r="E239" s="167"/>
      <c r="F239" s="169"/>
      <c r="G239" s="169"/>
      <c r="H239" s="167"/>
      <c r="I239" s="169"/>
    </row>
    <row r="240" spans="2:9" s="78" customFormat="1" ht="36.6" customHeight="1" outlineLevel="1" thickBot="1">
      <c r="B240" s="170" t="s">
        <v>4</v>
      </c>
      <c r="C240" s="321" t="s">
        <v>5</v>
      </c>
      <c r="D240" s="322"/>
      <c r="E240" s="322"/>
      <c r="F240" s="322"/>
      <c r="G240" s="323"/>
      <c r="H240" s="171" t="s">
        <v>10</v>
      </c>
      <c r="I240" s="172" t="s">
        <v>385</v>
      </c>
    </row>
    <row r="241" spans="2:9" s="78" customFormat="1" ht="13.8" thickBot="1">
      <c r="B241" s="324"/>
      <c r="C241" s="324"/>
      <c r="D241" s="324"/>
      <c r="E241" s="324"/>
      <c r="F241" s="324"/>
      <c r="G241" s="324"/>
      <c r="H241" s="324"/>
      <c r="I241" s="325"/>
    </row>
    <row r="242" spans="2:9" s="78" customFormat="1">
      <c r="B242" s="217" t="str">
        <f>+B14</f>
        <v>1</v>
      </c>
      <c r="C242" s="326" t="str">
        <f t="shared" ref="C242:C260" si="54">VLOOKUP(B242,$B$14:$I$220,2,0)</f>
        <v>TAREAS PRELIMINARES</v>
      </c>
      <c r="D242" s="327"/>
      <c r="E242" s="327"/>
      <c r="F242" s="327"/>
      <c r="G242" s="328"/>
      <c r="H242" s="173" t="e">
        <f>H14*$H$231</f>
        <v>#DIV/0!</v>
      </c>
      <c r="I242" s="212" t="e">
        <f>H242/$G$236</f>
        <v>#DIV/0!</v>
      </c>
    </row>
    <row r="243" spans="2:9" s="78" customFormat="1">
      <c r="B243" s="190">
        <f>+B20</f>
        <v>2</v>
      </c>
      <c r="C243" s="304" t="str">
        <f t="shared" si="54"/>
        <v>DEMOLICIÓN, RETIROS Y MOVIMIENTO DE SUELOS</v>
      </c>
      <c r="D243" s="305"/>
      <c r="E243" s="305"/>
      <c r="F243" s="305"/>
      <c r="G243" s="306"/>
      <c r="H243" s="174" t="e">
        <f>H20*$H$231</f>
        <v>#DIV/0!</v>
      </c>
      <c r="I243" s="213" t="e">
        <f t="shared" ref="I243:I260" si="55">H243/$G$236</f>
        <v>#DIV/0!</v>
      </c>
    </row>
    <row r="244" spans="2:9" s="78" customFormat="1">
      <c r="B244" s="190">
        <f>+B38</f>
        <v>3</v>
      </c>
      <c r="C244" s="304" t="str">
        <f t="shared" si="54"/>
        <v>ESTRUCTURAS DE H°A°</v>
      </c>
      <c r="D244" s="305"/>
      <c r="E244" s="305"/>
      <c r="F244" s="305"/>
      <c r="G244" s="306"/>
      <c r="H244" s="174" t="e">
        <f>H38*$H$231</f>
        <v>#DIV/0!</v>
      </c>
      <c r="I244" s="213" t="e">
        <f t="shared" si="55"/>
        <v>#DIV/0!</v>
      </c>
    </row>
    <row r="245" spans="2:9" s="78" customFormat="1">
      <c r="B245" s="190">
        <f>+B44</f>
        <v>4</v>
      </c>
      <c r="C245" s="304" t="str">
        <f t="shared" si="54"/>
        <v>ALBAÑILERÍA</v>
      </c>
      <c r="D245" s="305"/>
      <c r="E245" s="305"/>
      <c r="F245" s="305"/>
      <c r="G245" s="306"/>
      <c r="H245" s="174" t="e">
        <f>H44*$H$231</f>
        <v>#DIV/0!</v>
      </c>
      <c r="I245" s="213" t="e">
        <f t="shared" si="55"/>
        <v>#DIV/0!</v>
      </c>
    </row>
    <row r="246" spans="2:9" s="78" customFormat="1">
      <c r="B246" s="190">
        <f>+B67</f>
        <v>5</v>
      </c>
      <c r="C246" s="304" t="str">
        <f t="shared" si="54"/>
        <v>CUBIERTA METALICA</v>
      </c>
      <c r="D246" s="305"/>
      <c r="E246" s="305"/>
      <c r="F246" s="305"/>
      <c r="G246" s="306"/>
      <c r="H246" s="174" t="e">
        <f>H67*$H$231</f>
        <v>#DIV/0!</v>
      </c>
      <c r="I246" s="213" t="e">
        <f t="shared" ref="I246" si="56">H246/$G$236</f>
        <v>#DIV/0!</v>
      </c>
    </row>
    <row r="247" spans="2:9" s="78" customFormat="1">
      <c r="B247" s="190">
        <f>+B74</f>
        <v>6</v>
      </c>
      <c r="C247" s="304" t="str">
        <f t="shared" si="54"/>
        <v>CONSTRUCCIÓN EN SECO</v>
      </c>
      <c r="D247" s="305"/>
      <c r="E247" s="305"/>
      <c r="F247" s="305"/>
      <c r="G247" s="306"/>
      <c r="H247" s="174" t="e">
        <f>H74*$H$231</f>
        <v>#DIV/0!</v>
      </c>
      <c r="I247" s="213" t="e">
        <f t="shared" si="55"/>
        <v>#DIV/0!</v>
      </c>
    </row>
    <row r="248" spans="2:9" s="78" customFormat="1">
      <c r="B248" s="190">
        <f>+B82</f>
        <v>7</v>
      </c>
      <c r="C248" s="304" t="str">
        <f t="shared" si="54"/>
        <v>CARPINTERÍAS</v>
      </c>
      <c r="D248" s="305"/>
      <c r="E248" s="305"/>
      <c r="F248" s="305"/>
      <c r="G248" s="306"/>
      <c r="H248" s="174" t="e">
        <f>H82*$H$231</f>
        <v>#DIV/0!</v>
      </c>
      <c r="I248" s="213" t="e">
        <f t="shared" si="55"/>
        <v>#DIV/0!</v>
      </c>
    </row>
    <row r="249" spans="2:9" s="78" customFormat="1">
      <c r="B249" s="190">
        <f>+B93</f>
        <v>8</v>
      </c>
      <c r="C249" s="304" t="str">
        <f t="shared" si="54"/>
        <v>HERRERÍA</v>
      </c>
      <c r="D249" s="305"/>
      <c r="E249" s="305"/>
      <c r="F249" s="305"/>
      <c r="G249" s="306"/>
      <c r="H249" s="174" t="e">
        <f>H93*$H$231</f>
        <v>#DIV/0!</v>
      </c>
      <c r="I249" s="213" t="e">
        <f t="shared" si="55"/>
        <v>#DIV/0!</v>
      </c>
    </row>
    <row r="250" spans="2:9" s="78" customFormat="1">
      <c r="B250" s="190">
        <f>+B97</f>
        <v>9</v>
      </c>
      <c r="C250" s="304" t="str">
        <f t="shared" si="54"/>
        <v>PINTURA</v>
      </c>
      <c r="D250" s="305"/>
      <c r="E250" s="305"/>
      <c r="F250" s="305"/>
      <c r="G250" s="306"/>
      <c r="H250" s="174" t="e">
        <f>H97*$H$231</f>
        <v>#DIV/0!</v>
      </c>
      <c r="I250" s="213" t="e">
        <f t="shared" ref="I250" si="57">H250/$G$236</f>
        <v>#DIV/0!</v>
      </c>
    </row>
    <row r="251" spans="2:9" s="78" customFormat="1">
      <c r="B251" s="190">
        <f>+B104</f>
        <v>10</v>
      </c>
      <c r="C251" s="304" t="str">
        <f t="shared" si="54"/>
        <v>INSTALCACIÓN SANITARIA</v>
      </c>
      <c r="D251" s="305"/>
      <c r="E251" s="305"/>
      <c r="F251" s="305"/>
      <c r="G251" s="306"/>
      <c r="H251" s="174" t="e">
        <f>H104*$H$231</f>
        <v>#DIV/0!</v>
      </c>
      <c r="I251" s="213" t="e">
        <f t="shared" si="55"/>
        <v>#DIV/0!</v>
      </c>
    </row>
    <row r="252" spans="2:9" s="78" customFormat="1">
      <c r="B252" s="190">
        <f>+B140</f>
        <v>11</v>
      </c>
      <c r="C252" s="304" t="str">
        <f t="shared" si="54"/>
        <v>INSTALACIÓN ELÉCTRICA</v>
      </c>
      <c r="D252" s="305"/>
      <c r="E252" s="305"/>
      <c r="F252" s="305"/>
      <c r="G252" s="306"/>
      <c r="H252" s="174" t="e">
        <f>H140*$H$231</f>
        <v>#DIV/0!</v>
      </c>
      <c r="I252" s="213" t="e">
        <f t="shared" si="55"/>
        <v>#DIV/0!</v>
      </c>
    </row>
    <row r="253" spans="2:9" s="78" customFormat="1">
      <c r="B253" s="190">
        <f>+B177</f>
        <v>12</v>
      </c>
      <c r="C253" s="304" t="str">
        <f t="shared" si="54"/>
        <v>INSTALACIÓN TERMOMECANICA</v>
      </c>
      <c r="D253" s="305"/>
      <c r="E253" s="305"/>
      <c r="F253" s="305"/>
      <c r="G253" s="306"/>
      <c r="H253" s="174" t="e">
        <f>H177*$H$231</f>
        <v>#DIV/0!</v>
      </c>
      <c r="I253" s="213" t="e">
        <f t="shared" si="55"/>
        <v>#DIV/0!</v>
      </c>
    </row>
    <row r="254" spans="2:9" s="78" customFormat="1">
      <c r="B254" s="190">
        <f>+B182</f>
        <v>13</v>
      </c>
      <c r="C254" s="304" t="str">
        <f t="shared" si="54"/>
        <v>MESADAS</v>
      </c>
      <c r="D254" s="305"/>
      <c r="E254" s="305"/>
      <c r="F254" s="305"/>
      <c r="G254" s="306"/>
      <c r="H254" s="174" t="e">
        <f>H182*$H$231</f>
        <v>#DIV/0!</v>
      </c>
      <c r="I254" s="213" t="e">
        <f t="shared" si="55"/>
        <v>#DIV/0!</v>
      </c>
    </row>
    <row r="255" spans="2:9" s="78" customFormat="1">
      <c r="B255" s="190">
        <f>+B184</f>
        <v>14</v>
      </c>
      <c r="C255" s="304" t="str">
        <f t="shared" si="54"/>
        <v>SISTEMA DE OSCURECIMIENTO</v>
      </c>
      <c r="D255" s="305"/>
      <c r="E255" s="305"/>
      <c r="F255" s="305"/>
      <c r="G255" s="306"/>
      <c r="H255" s="174" t="e">
        <f>H184*$H$231</f>
        <v>#DIV/0!</v>
      </c>
      <c r="I255" s="213" t="e">
        <f t="shared" si="55"/>
        <v>#DIV/0!</v>
      </c>
    </row>
    <row r="256" spans="2:9" s="78" customFormat="1">
      <c r="B256" s="190">
        <f>+B190</f>
        <v>15</v>
      </c>
      <c r="C256" s="304" t="str">
        <f t="shared" si="54"/>
        <v>MOBILIARIOS</v>
      </c>
      <c r="D256" s="305"/>
      <c r="E256" s="305"/>
      <c r="F256" s="305"/>
      <c r="G256" s="306"/>
      <c r="H256" s="174" t="e">
        <f>H190*$H$231</f>
        <v>#DIV/0!</v>
      </c>
      <c r="I256" s="213" t="e">
        <f t="shared" si="55"/>
        <v>#DIV/0!</v>
      </c>
    </row>
    <row r="257" spans="2:9" s="78" customFormat="1">
      <c r="B257" s="190">
        <f>+B207</f>
        <v>16</v>
      </c>
      <c r="C257" s="304" t="str">
        <f t="shared" si="54"/>
        <v>EQUIPAMIENTOS</v>
      </c>
      <c r="D257" s="305"/>
      <c r="E257" s="305"/>
      <c r="F257" s="305"/>
      <c r="G257" s="306"/>
      <c r="H257" s="174" t="e">
        <f>H207*$H$231</f>
        <v>#DIV/0!</v>
      </c>
      <c r="I257" s="213" t="e">
        <f t="shared" si="55"/>
        <v>#DIV/0!</v>
      </c>
    </row>
    <row r="258" spans="2:9" s="78" customFormat="1">
      <c r="B258" s="218">
        <f>+B213</f>
        <v>17</v>
      </c>
      <c r="C258" s="304" t="str">
        <f t="shared" si="54"/>
        <v>GRAFICA Y SEÑALÉTICA</v>
      </c>
      <c r="D258" s="305"/>
      <c r="E258" s="305"/>
      <c r="F258" s="305"/>
      <c r="G258" s="306"/>
      <c r="H258" s="219" t="e">
        <f>H213*$H$231</f>
        <v>#DIV/0!</v>
      </c>
      <c r="I258" s="220" t="e">
        <f t="shared" ref="I258:I259" si="58">H258/$G$236</f>
        <v>#DIV/0!</v>
      </c>
    </row>
    <row r="259" spans="2:9" s="78" customFormat="1">
      <c r="B259" s="218">
        <f>+B215</f>
        <v>18</v>
      </c>
      <c r="C259" s="304" t="str">
        <f t="shared" si="54"/>
        <v>INSTALCIÓN CONTRA INCENDIO</v>
      </c>
      <c r="D259" s="305"/>
      <c r="E259" s="305"/>
      <c r="F259" s="305"/>
      <c r="G259" s="306"/>
      <c r="H259" s="219" t="e">
        <f>H215*$H$231</f>
        <v>#DIV/0!</v>
      </c>
      <c r="I259" s="220" t="e">
        <f t="shared" si="58"/>
        <v>#DIV/0!</v>
      </c>
    </row>
    <row r="260" spans="2:9" s="78" customFormat="1" ht="13.8" thickBot="1">
      <c r="B260" s="191">
        <f>+B217</f>
        <v>19</v>
      </c>
      <c r="C260" s="332" t="str">
        <f t="shared" si="54"/>
        <v>LIMPIEZA DE OBRA</v>
      </c>
      <c r="D260" s="333"/>
      <c r="E260" s="333"/>
      <c r="F260" s="333"/>
      <c r="G260" s="334"/>
      <c r="H260" s="175" t="e">
        <f>H217*$H$231</f>
        <v>#DIV/0!</v>
      </c>
      <c r="I260" s="214" t="e">
        <f t="shared" si="55"/>
        <v>#DIV/0!</v>
      </c>
    </row>
    <row r="261" spans="2:9" s="78" customFormat="1" ht="13.8" thickBot="1">
      <c r="B261" s="176"/>
      <c r="C261" s="335" t="s">
        <v>386</v>
      </c>
      <c r="D261" s="336"/>
      <c r="E261" s="336"/>
      <c r="F261" s="336"/>
      <c r="G261" s="337"/>
      <c r="H261" s="177" t="e">
        <f>SUM(H242:H260)</f>
        <v>#DIV/0!</v>
      </c>
      <c r="I261" s="192" t="e">
        <f>SUM(I242:I260)</f>
        <v>#DIV/0!</v>
      </c>
    </row>
    <row r="262" spans="2:9" s="78" customFormat="1" ht="13.8" thickBot="1">
      <c r="B262" s="119"/>
      <c r="C262" s="178"/>
      <c r="D262" s="179"/>
      <c r="E262" s="179"/>
      <c r="F262" s="180"/>
      <c r="G262" s="180"/>
      <c r="H262" s="181"/>
      <c r="I262" s="181"/>
    </row>
    <row r="263" spans="2:9" s="78" customFormat="1">
      <c r="B263" s="119"/>
      <c r="C263" s="338" t="s">
        <v>387</v>
      </c>
      <c r="D263" s="339"/>
      <c r="E263" s="340"/>
      <c r="F263" s="182" t="s">
        <v>28</v>
      </c>
      <c r="G263" s="266">
        <v>125</v>
      </c>
      <c r="H263" s="183"/>
      <c r="I263" s="119"/>
    </row>
    <row r="264" spans="2:9" s="78" customFormat="1" ht="13.8" thickBot="1">
      <c r="B264" s="119"/>
      <c r="C264" s="329" t="s">
        <v>388</v>
      </c>
      <c r="D264" s="330"/>
      <c r="E264" s="331"/>
      <c r="F264" s="184" t="s">
        <v>389</v>
      </c>
      <c r="G264" s="185" t="e">
        <f>G236/G263</f>
        <v>#DIV/0!</v>
      </c>
      <c r="H264" s="119"/>
      <c r="I264" s="119"/>
    </row>
    <row r="265" spans="2:9" s="78" customFormat="1">
      <c r="B265" s="119"/>
      <c r="C265" s="166"/>
      <c r="D265" s="119"/>
      <c r="E265" s="119"/>
      <c r="F265" s="123"/>
      <c r="H265" s="119"/>
      <c r="I265" s="119"/>
    </row>
    <row r="266" spans="2:9" s="78" customFormat="1">
      <c r="B266" s="162"/>
      <c r="C266" s="77"/>
      <c r="D266" s="186"/>
      <c r="E266" s="162"/>
      <c r="F266" s="162"/>
      <c r="G266" s="162"/>
      <c r="H266" s="162"/>
      <c r="I266" s="186"/>
    </row>
    <row r="267" spans="2:9" s="78" customFormat="1">
      <c r="B267" s="162"/>
      <c r="C267" s="77"/>
      <c r="D267" s="186"/>
      <c r="E267" s="162"/>
      <c r="F267" s="162"/>
      <c r="G267" s="162"/>
      <c r="H267" s="162"/>
      <c r="I267" s="186"/>
    </row>
    <row r="268" spans="2:9" s="78" customFormat="1">
      <c r="B268" s="162"/>
      <c r="C268" s="77"/>
      <c r="D268" s="186"/>
      <c r="E268" s="162"/>
      <c r="F268" s="162"/>
      <c r="G268" s="162"/>
      <c r="H268" s="162"/>
      <c r="I268" s="186"/>
    </row>
  </sheetData>
  <sortState ref="B270:I288">
    <sortCondition descending="1" ref="H270:H288"/>
  </sortState>
  <mergeCells count="41">
    <mergeCell ref="C257:G257"/>
    <mergeCell ref="C258:G258"/>
    <mergeCell ref="C259:G259"/>
    <mergeCell ref="C264:E264"/>
    <mergeCell ref="C260:G260"/>
    <mergeCell ref="C261:G261"/>
    <mergeCell ref="C263:E263"/>
    <mergeCell ref="C252:G252"/>
    <mergeCell ref="C253:G253"/>
    <mergeCell ref="C254:G254"/>
    <mergeCell ref="C255:G255"/>
    <mergeCell ref="C256:G256"/>
    <mergeCell ref="C245:G245"/>
    <mergeCell ref="C247:G247"/>
    <mergeCell ref="C248:G248"/>
    <mergeCell ref="C249:G249"/>
    <mergeCell ref="C251:G251"/>
    <mergeCell ref="C250:G250"/>
    <mergeCell ref="C246:G246"/>
    <mergeCell ref="C244:G244"/>
    <mergeCell ref="B12:I12"/>
    <mergeCell ref="F13:I13"/>
    <mergeCell ref="B236:F236"/>
    <mergeCell ref="G236:H236"/>
    <mergeCell ref="B238:I238"/>
    <mergeCell ref="C240:G240"/>
    <mergeCell ref="B241:I241"/>
    <mergeCell ref="C242:G242"/>
    <mergeCell ref="C243:G243"/>
    <mergeCell ref="B7:E8"/>
    <mergeCell ref="F7:I8"/>
    <mergeCell ref="B10:B11"/>
    <mergeCell ref="C10:C11"/>
    <mergeCell ref="D10:E10"/>
    <mergeCell ref="F10:I10"/>
    <mergeCell ref="B6:I6"/>
    <mergeCell ref="B1:I1"/>
    <mergeCell ref="B3:I3"/>
    <mergeCell ref="B4:E4"/>
    <mergeCell ref="F4:I5"/>
    <mergeCell ref="B5:E5"/>
  </mergeCells>
  <phoneticPr fontId="45" type="noConversion"/>
  <dataValidations count="2">
    <dataValidation type="list" allowBlank="1" showInputMessage="1" showErrorMessage="1" sqref="D4:D11 D1:D2 D14 D220:D221 D232:D251 D260:D1048576">
      <formula1>#REF!</formula1>
    </dataValidation>
    <dataValidation type="list" allowBlank="1" showInputMessage="1" showErrorMessage="1" sqref="D15:D219">
      <formula1>#REF!</formula1>
    </dataValidation>
  </dataValidations>
  <pageMargins left="0.25" right="0.25" top="0.75" bottom="0.75" header="0.3" footer="0.3"/>
  <pageSetup paperSize="9" scale="61" fitToHeight="0" orientation="portrait" r:id="rId1"/>
  <rowBreaks count="4" manualBreakCount="4">
    <brk id="81" max="8" man="1"/>
    <brk id="131" max="8" man="1"/>
    <brk id="183" max="8" man="1"/>
    <brk id="23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P27"/>
  <sheetViews>
    <sheetView topLeftCell="A9" workbookViewId="0">
      <selection activeCell="D18" sqref="D18"/>
    </sheetView>
  </sheetViews>
  <sheetFormatPr baseColWidth="10" defaultColWidth="11.44140625" defaultRowHeight="13.2"/>
  <cols>
    <col min="1" max="1" width="6.5546875" customWidth="1"/>
    <col min="2" max="2" width="9.109375" customWidth="1"/>
    <col min="3" max="3" width="26.109375" customWidth="1"/>
    <col min="4" max="4" width="22.109375" customWidth="1"/>
    <col min="5" max="5" width="54" customWidth="1"/>
  </cols>
  <sheetData>
    <row r="2" spans="1:16" ht="13.8" thickBot="1"/>
    <row r="3" spans="1:16" ht="13.8">
      <c r="A3" s="237"/>
      <c r="B3" s="347" t="s">
        <v>390</v>
      </c>
      <c r="C3" s="348"/>
      <c r="D3" s="348"/>
      <c r="E3" s="348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</row>
    <row r="4" spans="1:16" ht="13.8" thickBot="1">
      <c r="A4" s="238"/>
      <c r="B4" s="349"/>
      <c r="C4" s="350"/>
      <c r="D4" s="223"/>
      <c r="E4" s="224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5" spans="1:16" ht="13.8" thickBot="1">
      <c r="A5" s="238"/>
      <c r="B5" s="341" t="s">
        <v>391</v>
      </c>
      <c r="C5" s="342"/>
      <c r="D5" s="225" t="s">
        <v>392</v>
      </c>
      <c r="E5" s="226" t="s">
        <v>393</v>
      </c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</row>
    <row r="6" spans="1:16">
      <c r="A6" s="227"/>
      <c r="B6" s="228" t="s">
        <v>394</v>
      </c>
      <c r="C6" s="229" t="s">
        <v>395</v>
      </c>
      <c r="D6" s="230">
        <v>0.46</v>
      </c>
      <c r="E6" s="231" t="s">
        <v>396</v>
      </c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</row>
    <row r="7" spans="1:16">
      <c r="A7" s="227"/>
      <c r="B7" s="233" t="s">
        <v>397</v>
      </c>
      <c r="C7" s="234" t="s">
        <v>398</v>
      </c>
      <c r="D7" s="235">
        <v>0.44</v>
      </c>
      <c r="E7" s="236" t="s">
        <v>399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</row>
    <row r="8" spans="1:16">
      <c r="A8" s="227"/>
      <c r="B8" s="233" t="s">
        <v>400</v>
      </c>
      <c r="C8" s="234" t="s">
        <v>401</v>
      </c>
      <c r="D8" s="235">
        <v>0.1</v>
      </c>
      <c r="E8" s="236" t="s">
        <v>396</v>
      </c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</row>
    <row r="10" spans="1:16" ht="13.8" thickBot="1"/>
    <row r="11" spans="1:16" ht="13.8" thickBot="1">
      <c r="B11" s="239" t="s">
        <v>402</v>
      </c>
      <c r="C11" s="344" t="s">
        <v>403</v>
      </c>
      <c r="D11" s="345"/>
      <c r="E11" s="346"/>
    </row>
    <row r="12" spans="1:16" ht="13.8" thickBot="1">
      <c r="B12" s="343"/>
      <c r="C12" s="343"/>
      <c r="D12" s="223"/>
      <c r="E12" s="224"/>
    </row>
    <row r="13" spans="1:16" ht="13.8" thickBot="1">
      <c r="B13" s="341" t="s">
        <v>404</v>
      </c>
      <c r="C13" s="342"/>
      <c r="D13" s="225" t="s">
        <v>405</v>
      </c>
      <c r="E13" s="226" t="s">
        <v>406</v>
      </c>
    </row>
    <row r="14" spans="1:16" ht="26.4">
      <c r="B14" s="251" t="s">
        <v>410</v>
      </c>
      <c r="C14" s="252" t="s">
        <v>420</v>
      </c>
      <c r="D14" s="254">
        <v>0.34620109888434297</v>
      </c>
      <c r="E14" s="256" t="s">
        <v>421</v>
      </c>
    </row>
    <row r="15" spans="1:16">
      <c r="B15" s="248" t="s">
        <v>407</v>
      </c>
      <c r="C15" s="253" t="s">
        <v>408</v>
      </c>
      <c r="D15" s="255">
        <v>0.33022702355775502</v>
      </c>
      <c r="E15" s="257" t="s">
        <v>409</v>
      </c>
    </row>
    <row r="16" spans="1:16">
      <c r="B16" s="233" t="s">
        <v>413</v>
      </c>
      <c r="C16" s="234" t="s">
        <v>414</v>
      </c>
      <c r="D16" s="249">
        <v>0.173222387014873</v>
      </c>
      <c r="E16" s="243" t="s">
        <v>415</v>
      </c>
    </row>
    <row r="17" spans="2:5" ht="26.4">
      <c r="B17" s="248" t="s">
        <v>416</v>
      </c>
      <c r="C17" s="234" t="s">
        <v>417</v>
      </c>
      <c r="D17" s="249">
        <v>7.7803002614362404E-2</v>
      </c>
      <c r="E17" s="243" t="s">
        <v>418</v>
      </c>
    </row>
    <row r="18" spans="2:5" ht="26.4">
      <c r="B18" s="248" t="s">
        <v>419</v>
      </c>
      <c r="C18" s="234" t="s">
        <v>411</v>
      </c>
      <c r="D18" s="249">
        <v>7.2499999999999995E-2</v>
      </c>
      <c r="E18" s="243" t="s">
        <v>412</v>
      </c>
    </row>
    <row r="19" spans="2:5">
      <c r="D19" s="258">
        <f>SUM(D14:D18)</f>
        <v>0.99995351207133343</v>
      </c>
    </row>
    <row r="20" spans="2:5" ht="13.8" thickBot="1"/>
    <row r="21" spans="2:5" ht="13.8" thickBot="1">
      <c r="B21" s="239" t="s">
        <v>422</v>
      </c>
      <c r="C21" s="344" t="s">
        <v>423</v>
      </c>
      <c r="D21" s="345"/>
      <c r="E21" s="346"/>
    </row>
    <row r="22" spans="2:5" ht="13.8" thickBot="1">
      <c r="B22" s="343"/>
      <c r="C22" s="343"/>
      <c r="D22" s="224"/>
    </row>
    <row r="23" spans="2:5" ht="13.8" thickBot="1">
      <c r="B23" s="341" t="s">
        <v>404</v>
      </c>
      <c r="C23" s="342"/>
      <c r="D23" s="225"/>
      <c r="E23" s="226" t="s">
        <v>406</v>
      </c>
    </row>
    <row r="24" spans="2:5" ht="26.4">
      <c r="B24" s="240" t="s">
        <v>424</v>
      </c>
      <c r="C24" s="241" t="s">
        <v>425</v>
      </c>
      <c r="D24" s="242"/>
      <c r="E24" s="244" t="s">
        <v>426</v>
      </c>
    </row>
    <row r="25" spans="2:5">
      <c r="B25" s="233" t="s">
        <v>397</v>
      </c>
      <c r="C25" s="234" t="s">
        <v>398</v>
      </c>
      <c r="D25" s="235"/>
      <c r="E25" s="243" t="s">
        <v>399</v>
      </c>
    </row>
    <row r="26" spans="2:5">
      <c r="B26" s="233" t="s">
        <v>427</v>
      </c>
      <c r="C26" s="234" t="s">
        <v>428</v>
      </c>
      <c r="D26" s="235"/>
      <c r="E26" s="243" t="s">
        <v>429</v>
      </c>
    </row>
    <row r="27" spans="2:5">
      <c r="B27" s="233" t="s">
        <v>430</v>
      </c>
      <c r="C27" s="234" t="s">
        <v>431</v>
      </c>
      <c r="D27" s="235"/>
      <c r="E27" s="243" t="s">
        <v>432</v>
      </c>
    </row>
  </sheetData>
  <sortState ref="B14:E18">
    <sortCondition descending="1" ref="D14:D18"/>
  </sortState>
  <mergeCells count="9">
    <mergeCell ref="B13:C13"/>
    <mergeCell ref="B22:C22"/>
    <mergeCell ref="B23:C23"/>
    <mergeCell ref="C21:E21"/>
    <mergeCell ref="B3:E3"/>
    <mergeCell ref="B4:C4"/>
    <mergeCell ref="B5:C5"/>
    <mergeCell ref="C11:E11"/>
    <mergeCell ref="B12:C12"/>
  </mergeCells>
  <phoneticPr fontId="4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C8"/>
  <sheetViews>
    <sheetView workbookViewId="0">
      <selection activeCell="B7" sqref="B7"/>
    </sheetView>
  </sheetViews>
  <sheetFormatPr baseColWidth="10" defaultRowHeight="13.2"/>
  <cols>
    <col min="2" max="2" width="60.21875" customWidth="1"/>
    <col min="3" max="3" width="42.5546875" bestFit="1" customWidth="1"/>
  </cols>
  <sheetData>
    <row r="2" spans="1:3">
      <c r="A2" s="259" t="s">
        <v>36</v>
      </c>
      <c r="B2" s="352" t="s">
        <v>37</v>
      </c>
      <c r="C2" s="259" t="s">
        <v>482</v>
      </c>
    </row>
    <row r="3" spans="1:3">
      <c r="A3" s="259"/>
      <c r="B3" s="352"/>
      <c r="C3" s="259" t="s">
        <v>483</v>
      </c>
    </row>
    <row r="4" spans="1:3">
      <c r="A4" s="259" t="s">
        <v>52</v>
      </c>
      <c r="B4" s="259" t="s">
        <v>53</v>
      </c>
      <c r="C4" s="260" t="s">
        <v>484</v>
      </c>
    </row>
    <row r="5" spans="1:3">
      <c r="A5" t="s">
        <v>226</v>
      </c>
      <c r="B5" t="s">
        <v>227</v>
      </c>
      <c r="C5" s="351" t="s">
        <v>487</v>
      </c>
    </row>
    <row r="6" spans="1:3" ht="52.8">
      <c r="A6" t="s">
        <v>228</v>
      </c>
      <c r="B6" s="250" t="s">
        <v>229</v>
      </c>
      <c r="C6" s="351"/>
    </row>
    <row r="7" spans="1:3" ht="26.4">
      <c r="A7" t="s">
        <v>238</v>
      </c>
      <c r="B7" s="72" t="s">
        <v>239</v>
      </c>
      <c r="C7" s="221" t="s">
        <v>488</v>
      </c>
    </row>
    <row r="8" spans="1:3">
      <c r="A8" t="s">
        <v>279</v>
      </c>
      <c r="B8" t="s">
        <v>280</v>
      </c>
      <c r="C8" s="221" t="s">
        <v>490</v>
      </c>
    </row>
  </sheetData>
  <mergeCells count="2">
    <mergeCell ref="C5:C6"/>
    <mergeCell ref="B2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35"/>
  <sheetViews>
    <sheetView topLeftCell="A7" workbookViewId="0">
      <selection activeCell="J8" sqref="J8"/>
    </sheetView>
  </sheetViews>
  <sheetFormatPr baseColWidth="10" defaultColWidth="9.109375" defaultRowHeight="13.2"/>
  <cols>
    <col min="3" max="3" width="14.109375" customWidth="1"/>
    <col min="4" max="4" width="13.88671875" bestFit="1" customWidth="1"/>
    <col min="5" max="5" width="11.5546875" customWidth="1"/>
    <col min="6" max="6" width="11" customWidth="1"/>
    <col min="7" max="7" width="12.44140625" customWidth="1"/>
    <col min="8" max="8" width="11.5546875" customWidth="1"/>
    <col min="9" max="9" width="13.44140625" customWidth="1"/>
  </cols>
  <sheetData>
    <row r="1" spans="2:11" ht="13.8" thickBot="1"/>
    <row r="2" spans="2:11" ht="13.8" thickBot="1">
      <c r="B2" s="62" t="s">
        <v>433</v>
      </c>
      <c r="C2" s="61"/>
      <c r="D2" s="61"/>
      <c r="E2" s="61"/>
      <c r="F2" s="61"/>
      <c r="G2" s="61"/>
      <c r="H2" s="61"/>
      <c r="I2" s="61"/>
      <c r="J2" s="61"/>
      <c r="K2" s="60"/>
    </row>
    <row r="3" spans="2:11" ht="13.8" thickBot="1">
      <c r="B3" s="58"/>
      <c r="C3" s="57" t="s">
        <v>434</v>
      </c>
      <c r="D3" s="56"/>
      <c r="E3" s="66"/>
      <c r="F3" s="66"/>
      <c r="G3" s="66"/>
      <c r="H3" s="66"/>
      <c r="I3" s="353" t="s">
        <v>435</v>
      </c>
      <c r="J3" s="355"/>
      <c r="K3" s="69"/>
    </row>
    <row r="4" spans="2:11" ht="13.8" thickBot="1">
      <c r="B4" s="58"/>
      <c r="C4" s="57" t="s">
        <v>436</v>
      </c>
      <c r="D4" s="56"/>
      <c r="E4" s="66"/>
      <c r="F4" s="66"/>
      <c r="G4" s="66"/>
      <c r="H4" s="66"/>
      <c r="I4" s="354"/>
      <c r="J4" s="356"/>
      <c r="K4" s="69"/>
    </row>
    <row r="5" spans="2:11" ht="13.8" thickBot="1">
      <c r="B5" s="58"/>
      <c r="C5" s="66"/>
      <c r="D5" s="66"/>
      <c r="E5" s="66"/>
      <c r="F5" s="66"/>
      <c r="G5" s="66"/>
      <c r="H5" s="66"/>
      <c r="I5" s="66"/>
      <c r="J5" s="66"/>
      <c r="K5" s="69"/>
    </row>
    <row r="6" spans="2:11" ht="24.6" thickBot="1">
      <c r="B6" s="55"/>
      <c r="C6" s="68" t="s">
        <v>437</v>
      </c>
      <c r="D6" s="54" t="s">
        <v>438</v>
      </c>
      <c r="E6" s="67" t="s">
        <v>439</v>
      </c>
      <c r="F6" s="54" t="s">
        <v>440</v>
      </c>
      <c r="G6" s="67" t="s">
        <v>441</v>
      </c>
      <c r="H6" s="54" t="s">
        <v>442</v>
      </c>
      <c r="I6" s="53" t="s">
        <v>443</v>
      </c>
      <c r="J6" s="53" t="s">
        <v>444</v>
      </c>
      <c r="K6" s="2"/>
    </row>
    <row r="7" spans="2:11" ht="13.8" thickBot="1">
      <c r="B7" s="58"/>
      <c r="C7" s="66"/>
      <c r="D7" s="66"/>
      <c r="E7" s="66"/>
      <c r="F7" s="66"/>
      <c r="G7" s="52"/>
      <c r="H7" s="66"/>
      <c r="I7" s="66"/>
      <c r="J7" s="66"/>
      <c r="K7" s="69"/>
    </row>
    <row r="8" spans="2:11" ht="13.8" thickBot="1">
      <c r="B8" s="58"/>
      <c r="C8" s="51" t="s">
        <v>368</v>
      </c>
      <c r="D8" s="50" t="s">
        <v>445</v>
      </c>
      <c r="E8" s="33"/>
      <c r="F8" s="47" t="s">
        <v>446</v>
      </c>
      <c r="G8" s="47" t="s">
        <v>446</v>
      </c>
      <c r="H8" s="47" t="s">
        <v>447</v>
      </c>
      <c r="I8" s="49" t="s">
        <v>448</v>
      </c>
      <c r="J8" s="35"/>
      <c r="K8" s="69"/>
    </row>
    <row r="9" spans="2:11" ht="13.8" thickBot="1">
      <c r="B9" s="58"/>
      <c r="C9" s="66"/>
      <c r="D9" s="64"/>
      <c r="E9" s="66"/>
      <c r="F9" s="66"/>
      <c r="G9" s="66"/>
      <c r="H9" s="66"/>
      <c r="I9" s="66"/>
      <c r="J9" s="66"/>
      <c r="K9" s="69"/>
    </row>
    <row r="10" spans="2:11">
      <c r="B10" s="58"/>
      <c r="C10" s="63"/>
      <c r="D10" s="59"/>
      <c r="E10" s="48"/>
      <c r="F10" s="48"/>
      <c r="G10" s="48"/>
      <c r="H10" s="48"/>
      <c r="I10" s="46"/>
      <c r="J10" s="66"/>
      <c r="K10" s="69"/>
    </row>
    <row r="11" spans="2:11">
      <c r="B11" s="58"/>
      <c r="C11" s="44"/>
      <c r="D11" s="43"/>
      <c r="E11" s="42"/>
      <c r="F11" s="42"/>
      <c r="G11" s="42"/>
      <c r="H11" s="42"/>
      <c r="I11" s="40"/>
      <c r="J11" s="66"/>
      <c r="K11" s="69"/>
    </row>
    <row r="12" spans="2:11">
      <c r="B12" s="58"/>
      <c r="C12" s="44"/>
      <c r="D12" s="43"/>
      <c r="E12" s="42"/>
      <c r="F12" s="42"/>
      <c r="G12" s="42"/>
      <c r="H12" s="42"/>
      <c r="I12" s="40"/>
      <c r="J12" s="66"/>
      <c r="K12" s="69"/>
    </row>
    <row r="13" spans="2:11" ht="13.8" thickBot="1">
      <c r="B13" s="58"/>
      <c r="C13" s="38"/>
      <c r="D13" s="36"/>
      <c r="E13" s="65"/>
      <c r="F13" s="65"/>
      <c r="G13" s="65"/>
      <c r="H13" s="65"/>
      <c r="I13" s="31"/>
      <c r="J13" s="66"/>
      <c r="K13" s="69"/>
    </row>
    <row r="14" spans="2:11" ht="13.8" thickBot="1">
      <c r="B14" s="58"/>
      <c r="C14" s="66"/>
      <c r="D14" s="64"/>
      <c r="E14" s="66"/>
      <c r="F14" s="66"/>
      <c r="G14" s="52"/>
      <c r="H14" s="66"/>
      <c r="I14" s="66"/>
      <c r="J14" s="66"/>
      <c r="K14" s="69"/>
    </row>
    <row r="15" spans="2:11" ht="13.8" thickBot="1">
      <c r="B15" s="58"/>
      <c r="C15" s="51" t="s">
        <v>372</v>
      </c>
      <c r="D15" s="34" t="s">
        <v>449</v>
      </c>
      <c r="E15" s="32"/>
      <c r="F15" s="47" t="s">
        <v>450</v>
      </c>
      <c r="G15" s="47" t="s">
        <v>451</v>
      </c>
      <c r="H15" s="47" t="s">
        <v>452</v>
      </c>
      <c r="I15" s="49" t="s">
        <v>448</v>
      </c>
      <c r="J15" s="30"/>
      <c r="K15" s="69"/>
    </row>
    <row r="16" spans="2:11" ht="13.8" thickBot="1">
      <c r="B16" s="58"/>
      <c r="C16" s="66"/>
      <c r="D16" s="66"/>
      <c r="E16" s="66"/>
      <c r="F16" s="66"/>
      <c r="G16" s="66"/>
      <c r="H16" s="66"/>
      <c r="I16" s="66"/>
      <c r="J16" s="66"/>
      <c r="K16" s="69"/>
    </row>
    <row r="17" spans="2:11">
      <c r="B17" s="58"/>
      <c r="C17" s="63"/>
      <c r="D17" s="29"/>
      <c r="E17" s="29"/>
      <c r="F17" s="48"/>
      <c r="G17" s="48"/>
      <c r="H17" s="48"/>
      <c r="I17" s="46"/>
      <c r="J17" s="66"/>
      <c r="K17" s="69"/>
    </row>
    <row r="18" spans="2:11">
      <c r="B18" s="58"/>
      <c r="C18" s="44"/>
      <c r="D18" s="42"/>
      <c r="E18" s="42"/>
      <c r="F18" s="42"/>
      <c r="G18" s="42"/>
      <c r="H18" s="42"/>
      <c r="I18" s="40"/>
      <c r="J18" s="66"/>
      <c r="K18" s="69"/>
    </row>
    <row r="19" spans="2:11">
      <c r="B19" s="58"/>
      <c r="C19" s="44"/>
      <c r="D19" s="42"/>
      <c r="E19" s="42"/>
      <c r="F19" s="42"/>
      <c r="G19" s="42"/>
      <c r="H19" s="42"/>
      <c r="I19" s="40"/>
      <c r="J19" s="66"/>
      <c r="K19" s="69"/>
    </row>
    <row r="20" spans="2:11" ht="13.8" thickBot="1">
      <c r="B20" s="58"/>
      <c r="C20" s="38"/>
      <c r="D20" s="65"/>
      <c r="E20" s="65"/>
      <c r="F20" s="65"/>
      <c r="G20" s="65"/>
      <c r="H20" s="65"/>
      <c r="I20" s="31"/>
      <c r="J20" s="66"/>
      <c r="K20" s="69"/>
    </row>
    <row r="21" spans="2:11" ht="13.8" thickBot="1">
      <c r="B21" s="58"/>
      <c r="C21" s="66"/>
      <c r="D21" s="66"/>
      <c r="E21" s="66"/>
      <c r="F21" s="66"/>
      <c r="G21" s="66"/>
      <c r="H21" s="66"/>
      <c r="I21" s="66"/>
      <c r="J21" s="66"/>
      <c r="K21" s="69"/>
    </row>
    <row r="22" spans="2:11" ht="13.8" thickBot="1">
      <c r="B22" s="58"/>
      <c r="C22" s="51" t="s">
        <v>379</v>
      </c>
      <c r="D22" s="34" t="s">
        <v>453</v>
      </c>
      <c r="E22" s="32"/>
      <c r="F22" s="47" t="s">
        <v>454</v>
      </c>
      <c r="G22" s="47" t="s">
        <v>455</v>
      </c>
      <c r="H22" s="47" t="s">
        <v>456</v>
      </c>
      <c r="I22" s="49" t="s">
        <v>448</v>
      </c>
      <c r="J22" s="30"/>
      <c r="K22" s="69"/>
    </row>
    <row r="23" spans="2:11" ht="13.8" thickBot="1">
      <c r="B23" s="58"/>
      <c r="C23" s="66"/>
      <c r="D23" s="66"/>
      <c r="E23" s="66"/>
      <c r="F23" s="66"/>
      <c r="G23" s="66"/>
      <c r="H23" s="66"/>
      <c r="I23" s="66"/>
      <c r="J23" s="66"/>
      <c r="K23" s="69"/>
    </row>
    <row r="24" spans="2:11">
      <c r="B24" s="58"/>
      <c r="C24" s="63"/>
      <c r="D24" s="48"/>
      <c r="E24" s="48"/>
      <c r="F24" s="48"/>
      <c r="G24" s="48"/>
      <c r="H24" s="48"/>
      <c r="I24" s="46"/>
      <c r="J24" s="66"/>
      <c r="K24" s="69"/>
    </row>
    <row r="25" spans="2:11">
      <c r="B25" s="58"/>
      <c r="C25" s="44"/>
      <c r="D25" s="42"/>
      <c r="E25" s="42"/>
      <c r="F25" s="42"/>
      <c r="G25" s="42"/>
      <c r="H25" s="42"/>
      <c r="I25" s="40"/>
      <c r="J25" s="66"/>
      <c r="K25" s="69"/>
    </row>
    <row r="26" spans="2:11">
      <c r="B26" s="58"/>
      <c r="C26" s="44"/>
      <c r="D26" s="42"/>
      <c r="E26" s="42"/>
      <c r="F26" s="42">
        <f>11790*$K$11</f>
        <v>0</v>
      </c>
      <c r="G26" s="42"/>
      <c r="H26" s="42"/>
      <c r="I26" s="40"/>
      <c r="J26" s="66"/>
      <c r="K26" s="69"/>
    </row>
    <row r="27" spans="2:11" ht="13.8" thickBot="1">
      <c r="B27" s="58"/>
      <c r="C27" s="38"/>
      <c r="D27" s="65"/>
      <c r="E27" s="65"/>
      <c r="F27" s="65"/>
      <c r="G27" s="65"/>
      <c r="H27" s="65"/>
      <c r="I27" s="31"/>
      <c r="J27" s="66"/>
      <c r="K27" s="69"/>
    </row>
    <row r="28" spans="2:11">
      <c r="B28" s="58"/>
      <c r="C28" s="66"/>
      <c r="D28" s="66"/>
      <c r="E28" s="66"/>
      <c r="F28" s="66"/>
      <c r="G28" s="66"/>
      <c r="H28" s="66"/>
      <c r="I28" s="66"/>
      <c r="J28" s="66"/>
      <c r="K28" s="69"/>
    </row>
    <row r="29" spans="2:11" ht="13.8" thickBot="1">
      <c r="B29" s="58"/>
      <c r="C29" s="66"/>
      <c r="D29" s="66"/>
      <c r="E29" s="66"/>
      <c r="F29" s="66"/>
      <c r="G29" s="66"/>
      <c r="H29" s="66"/>
      <c r="I29" s="66"/>
      <c r="J29" s="66"/>
      <c r="K29" s="69"/>
    </row>
    <row r="30" spans="2:11" ht="13.8" thickBot="1">
      <c r="B30" s="58"/>
      <c r="C30" s="66"/>
      <c r="D30" s="66"/>
      <c r="E30" s="66"/>
      <c r="F30" s="66"/>
      <c r="G30" s="66"/>
      <c r="H30" s="357" t="s">
        <v>457</v>
      </c>
      <c r="I30" s="358"/>
      <c r="J30" s="45"/>
      <c r="K30" s="69"/>
    </row>
    <row r="31" spans="2:11" ht="13.8" thickBot="1">
      <c r="B31" s="58"/>
      <c r="C31" s="66"/>
      <c r="D31" s="66"/>
      <c r="E31" s="66"/>
      <c r="F31" s="66"/>
      <c r="G31" s="66"/>
      <c r="H31" s="66"/>
      <c r="I31" s="66"/>
      <c r="J31" s="66"/>
      <c r="K31" s="69"/>
    </row>
    <row r="32" spans="2:11" ht="13.8" thickBot="1">
      <c r="B32" s="58"/>
      <c r="C32" s="66"/>
      <c r="D32" s="66"/>
      <c r="E32" s="66"/>
      <c r="F32" s="66"/>
      <c r="G32" s="66"/>
      <c r="H32" s="359" t="s">
        <v>458</v>
      </c>
      <c r="I32" s="360"/>
      <c r="J32" s="35"/>
      <c r="K32" s="69"/>
    </row>
    <row r="33" spans="2:11" ht="13.8" thickBot="1">
      <c r="B33" s="58"/>
      <c r="C33" s="66"/>
      <c r="D33" s="66"/>
      <c r="E33" s="66"/>
      <c r="F33" s="66">
        <f>F26</f>
        <v>0</v>
      </c>
      <c r="G33" s="66"/>
      <c r="H33" s="66"/>
      <c r="I33" s="66"/>
      <c r="J33" s="66"/>
      <c r="K33" s="69"/>
    </row>
    <row r="34" spans="2:11" ht="13.8" thickBot="1">
      <c r="B34" s="58"/>
      <c r="C34" s="66"/>
      <c r="D34" s="66"/>
      <c r="E34" s="66"/>
      <c r="F34" s="66"/>
      <c r="G34" s="66"/>
      <c r="H34" s="357" t="s">
        <v>459</v>
      </c>
      <c r="I34" s="358"/>
      <c r="J34" s="45"/>
      <c r="K34" s="69"/>
    </row>
    <row r="35" spans="2:11" ht="13.8" thickBot="1">
      <c r="B35" s="41"/>
      <c r="C35" s="39"/>
      <c r="D35" s="39"/>
      <c r="E35" s="39"/>
      <c r="F35" s="39"/>
      <c r="G35" s="39"/>
      <c r="H35" s="39"/>
      <c r="I35" s="39"/>
      <c r="J35" s="39"/>
      <c r="K35" s="37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J15"/>
  <sheetViews>
    <sheetView workbookViewId="0">
      <selection activeCell="F22" sqref="F22"/>
    </sheetView>
  </sheetViews>
  <sheetFormatPr baseColWidth="10" defaultColWidth="9.109375" defaultRowHeight="13.2"/>
  <cols>
    <col min="4" max="4" width="16.5546875" customWidth="1"/>
    <col min="9" max="9" width="14.88671875" customWidth="1"/>
  </cols>
  <sheetData>
    <row r="1" spans="2:10" ht="13.8" thickBot="1"/>
    <row r="2" spans="2:10" ht="13.8" thickBot="1">
      <c r="B2" s="28"/>
      <c r="C2" s="27"/>
      <c r="D2" s="25"/>
      <c r="E2" s="25"/>
      <c r="F2" s="25"/>
      <c r="G2" s="25"/>
      <c r="H2" s="25"/>
      <c r="I2" s="25"/>
      <c r="J2" s="23"/>
    </row>
    <row r="3" spans="2:10" ht="16.2" thickBot="1">
      <c r="B3" s="21"/>
      <c r="C3" s="367" t="s">
        <v>460</v>
      </c>
      <c r="D3" s="368"/>
      <c r="E3" s="368"/>
      <c r="F3" s="368"/>
      <c r="G3" s="368"/>
      <c r="H3" s="368"/>
      <c r="I3" s="368"/>
      <c r="J3" s="26"/>
    </row>
    <row r="4" spans="2:10" ht="13.8" thickBot="1">
      <c r="B4" s="24"/>
      <c r="C4" s="27"/>
      <c r="D4" s="25"/>
      <c r="E4" s="25"/>
      <c r="F4" s="25"/>
      <c r="G4" s="25"/>
      <c r="H4" s="25"/>
      <c r="I4" s="25"/>
      <c r="J4" s="22"/>
    </row>
    <row r="5" spans="2:10" ht="13.8" thickBot="1">
      <c r="B5" s="24"/>
      <c r="C5" s="20" t="s">
        <v>368</v>
      </c>
      <c r="D5" s="361" t="s">
        <v>457</v>
      </c>
      <c r="E5" s="362"/>
      <c r="F5" s="362"/>
      <c r="G5" s="362"/>
      <c r="H5" s="363"/>
      <c r="I5" s="18">
        <v>1</v>
      </c>
      <c r="J5" s="22"/>
    </row>
    <row r="6" spans="2:10" ht="27" thickBot="1">
      <c r="B6" s="24"/>
      <c r="C6" s="17" t="s">
        <v>461</v>
      </c>
      <c r="D6" s="15" t="s">
        <v>370</v>
      </c>
      <c r="E6" s="13" t="s">
        <v>371</v>
      </c>
      <c r="F6" s="19" t="s">
        <v>462</v>
      </c>
      <c r="G6" s="369"/>
      <c r="H6" s="370"/>
      <c r="I6" s="16" t="s">
        <v>463</v>
      </c>
      <c r="J6" s="22"/>
    </row>
    <row r="7" spans="2:10" ht="13.8" thickBot="1">
      <c r="B7" s="24"/>
      <c r="C7" s="20" t="s">
        <v>372</v>
      </c>
      <c r="D7" s="361" t="s">
        <v>373</v>
      </c>
      <c r="E7" s="362"/>
      <c r="F7" s="362"/>
      <c r="G7" s="362"/>
      <c r="H7" s="363"/>
      <c r="I7" s="14" t="s">
        <v>464</v>
      </c>
      <c r="J7" s="22"/>
    </row>
    <row r="8" spans="2:10" ht="26.4">
      <c r="B8" s="24"/>
      <c r="C8" s="17" t="s">
        <v>465</v>
      </c>
      <c r="D8" s="12" t="s">
        <v>374</v>
      </c>
      <c r="E8" s="13" t="s">
        <v>371</v>
      </c>
      <c r="F8" s="19" t="s">
        <v>466</v>
      </c>
      <c r="G8" s="369"/>
      <c r="H8" s="370"/>
      <c r="I8" s="16" t="s">
        <v>467</v>
      </c>
      <c r="J8" s="22"/>
    </row>
    <row r="9" spans="2:10" ht="13.8" thickBot="1">
      <c r="B9" s="24"/>
      <c r="C9" s="17" t="s">
        <v>468</v>
      </c>
      <c r="D9" s="15" t="s">
        <v>375</v>
      </c>
      <c r="E9" s="11" t="s">
        <v>371</v>
      </c>
      <c r="F9" s="10" t="s">
        <v>469</v>
      </c>
      <c r="G9" s="364"/>
      <c r="H9" s="364"/>
      <c r="I9" s="16" t="s">
        <v>470</v>
      </c>
      <c r="J9" s="22"/>
    </row>
    <row r="10" spans="2:10" ht="13.8" thickBot="1">
      <c r="B10" s="24"/>
      <c r="C10" s="20" t="s">
        <v>376</v>
      </c>
      <c r="D10" s="361" t="s">
        <v>377</v>
      </c>
      <c r="E10" s="362"/>
      <c r="F10" s="362"/>
      <c r="G10" s="362"/>
      <c r="H10" s="363"/>
      <c r="I10" s="14" t="s">
        <v>471</v>
      </c>
      <c r="J10" s="22"/>
    </row>
    <row r="11" spans="2:10" ht="40.200000000000003" thickBot="1">
      <c r="B11" s="24"/>
      <c r="C11" s="17" t="s">
        <v>472</v>
      </c>
      <c r="D11" s="15" t="s">
        <v>378</v>
      </c>
      <c r="E11" s="11" t="s">
        <v>371</v>
      </c>
      <c r="F11" s="10" t="s">
        <v>473</v>
      </c>
      <c r="G11" s="364"/>
      <c r="H11" s="364"/>
      <c r="I11" s="16" t="s">
        <v>474</v>
      </c>
      <c r="J11" s="22"/>
    </row>
    <row r="12" spans="2:10" ht="13.8" thickBot="1">
      <c r="B12" s="24"/>
      <c r="C12" s="20" t="s">
        <v>379</v>
      </c>
      <c r="D12" s="361" t="s">
        <v>475</v>
      </c>
      <c r="E12" s="362"/>
      <c r="F12" s="362"/>
      <c r="G12" s="362"/>
      <c r="H12" s="363"/>
      <c r="I12" s="14" t="s">
        <v>476</v>
      </c>
      <c r="J12" s="22"/>
    </row>
    <row r="13" spans="2:10" ht="13.8" thickBot="1">
      <c r="B13" s="24"/>
      <c r="C13" s="11"/>
      <c r="D13" s="8"/>
      <c r="E13" s="6"/>
      <c r="F13" s="6"/>
      <c r="G13" s="6"/>
      <c r="H13" s="6"/>
      <c r="I13" s="4"/>
      <c r="J13" s="22"/>
    </row>
    <row r="14" spans="2:10" ht="13.8" thickBot="1">
      <c r="B14" s="24"/>
      <c r="C14" s="361" t="s">
        <v>381</v>
      </c>
      <c r="D14" s="365"/>
      <c r="E14" s="365"/>
      <c r="F14" s="365"/>
      <c r="G14" s="365"/>
      <c r="H14" s="366"/>
      <c r="I14" s="9" t="s">
        <v>477</v>
      </c>
      <c r="J14" s="22"/>
    </row>
    <row r="15" spans="2:10" ht="13.8" thickBot="1">
      <c r="B15" s="7"/>
      <c r="C15" s="5"/>
      <c r="D15" s="3"/>
      <c r="E15" s="3"/>
      <c r="F15" s="3"/>
      <c r="G15" s="3"/>
      <c r="H15" s="3"/>
      <c r="I15" s="3"/>
      <c r="J15" s="70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F61"/>
  <sheetViews>
    <sheetView workbookViewId="0">
      <selection activeCell="B3" sqref="B3"/>
    </sheetView>
  </sheetViews>
  <sheetFormatPr baseColWidth="10" defaultColWidth="8.5546875" defaultRowHeight="35.25" customHeight="1"/>
  <cols>
    <col min="3" max="3" width="84.44140625" style="72" customWidth="1"/>
  </cols>
  <sheetData>
    <row r="1" spans="2:6" ht="35.25" customHeight="1">
      <c r="D1" t="s">
        <v>478</v>
      </c>
      <c r="E1" t="s">
        <v>479</v>
      </c>
      <c r="F1" t="s">
        <v>480</v>
      </c>
    </row>
    <row r="2" spans="2:6" ht="141" customHeight="1"/>
    <row r="3" spans="2:6" ht="35.25" customHeight="1">
      <c r="B3" s="73">
        <v>1</v>
      </c>
      <c r="C3" s="74" t="e">
        <f>#REF!</f>
        <v>#REF!</v>
      </c>
    </row>
    <row r="4" spans="2:6" ht="35.25" customHeight="1">
      <c r="B4" t="e">
        <f>#REF!</f>
        <v>#REF!</v>
      </c>
      <c r="C4" s="72" t="e">
        <f>#REF!</f>
        <v>#REF!</v>
      </c>
    </row>
    <row r="5" spans="2:6" ht="35.25" customHeight="1">
      <c r="B5" t="e">
        <f>#REF!</f>
        <v>#REF!</v>
      </c>
      <c r="C5" s="72" t="e">
        <f>#REF!</f>
        <v>#REF!</v>
      </c>
    </row>
    <row r="6" spans="2:6" ht="35.25" customHeight="1">
      <c r="B6" s="73" t="e">
        <f>#REF!</f>
        <v>#REF!</v>
      </c>
      <c r="C6" s="74" t="e">
        <f>#REF!</f>
        <v>#REF!</v>
      </c>
    </row>
    <row r="7" spans="2:6" ht="35.25" customHeight="1">
      <c r="B7" t="e">
        <f>#REF!</f>
        <v>#REF!</v>
      </c>
      <c r="C7" s="72" t="e">
        <f>#REF!</f>
        <v>#REF!</v>
      </c>
    </row>
    <row r="8" spans="2:6" ht="35.25" customHeight="1">
      <c r="B8" t="e">
        <f>#REF!</f>
        <v>#REF!</v>
      </c>
      <c r="C8" s="72" t="e">
        <f>#REF!</f>
        <v>#REF!</v>
      </c>
    </row>
    <row r="9" spans="2:6" ht="35.25" customHeight="1">
      <c r="B9" t="e">
        <f>#REF!</f>
        <v>#REF!</v>
      </c>
      <c r="C9" s="72" t="e">
        <f>#REF!</f>
        <v>#REF!</v>
      </c>
    </row>
    <row r="10" spans="2:6" ht="35.25" customHeight="1">
      <c r="B10" t="e">
        <f>#REF!</f>
        <v>#REF!</v>
      </c>
      <c r="C10" s="72" t="e">
        <f>#REF!</f>
        <v>#REF!</v>
      </c>
    </row>
    <row r="11" spans="2:6" ht="35.25" customHeight="1">
      <c r="B11" t="e">
        <f>#REF!</f>
        <v>#REF!</v>
      </c>
      <c r="C11" s="72" t="e">
        <f>#REF!</f>
        <v>#REF!</v>
      </c>
    </row>
    <row r="12" spans="2:6" ht="35.25" customHeight="1">
      <c r="B12" t="e">
        <f>#REF!</f>
        <v>#REF!</v>
      </c>
      <c r="C12" s="72" t="e">
        <f>#REF!</f>
        <v>#REF!</v>
      </c>
    </row>
    <row r="13" spans="2:6" ht="35.25" customHeight="1">
      <c r="B13" t="e">
        <f>#REF!</f>
        <v>#REF!</v>
      </c>
      <c r="C13" s="72" t="e">
        <f>#REF!</f>
        <v>#REF!</v>
      </c>
    </row>
    <row r="14" spans="2:6" ht="35.25" customHeight="1">
      <c r="B14" t="e">
        <f>#REF!</f>
        <v>#REF!</v>
      </c>
      <c r="C14" s="72" t="e">
        <f>#REF!</f>
        <v>#REF!</v>
      </c>
    </row>
    <row r="15" spans="2:6" ht="35.25" customHeight="1">
      <c r="B15" t="e">
        <f>#REF!</f>
        <v>#REF!</v>
      </c>
      <c r="C15" s="72" t="e">
        <f>#REF!</f>
        <v>#REF!</v>
      </c>
    </row>
    <row r="16" spans="2:6" ht="35.25" customHeight="1">
      <c r="B16" t="e">
        <f>#REF!</f>
        <v>#REF!</v>
      </c>
      <c r="C16" s="72" t="e">
        <f>#REF!</f>
        <v>#REF!</v>
      </c>
    </row>
    <row r="17" spans="2:3" ht="35.25" customHeight="1">
      <c r="B17" s="73" t="e">
        <f>#REF!</f>
        <v>#REF!</v>
      </c>
      <c r="C17" s="74" t="e">
        <f>#REF!</f>
        <v>#REF!</v>
      </c>
    </row>
    <row r="18" spans="2:3" s="75" customFormat="1" ht="35.25" customHeight="1">
      <c r="B18" s="75" t="e">
        <f>#REF!</f>
        <v>#REF!</v>
      </c>
      <c r="C18" s="76" t="e">
        <f>#REF!</f>
        <v>#REF!</v>
      </c>
    </row>
    <row r="19" spans="2:3" ht="35.25" customHeight="1">
      <c r="B19" t="e">
        <f>#REF!</f>
        <v>#REF!</v>
      </c>
      <c r="C19" s="72" t="e">
        <f>#REF!</f>
        <v>#REF!</v>
      </c>
    </row>
    <row r="20" spans="2:3" s="75" customFormat="1" ht="35.25" customHeight="1">
      <c r="B20" s="75" t="e">
        <f>#REF!</f>
        <v>#REF!</v>
      </c>
      <c r="C20" s="76" t="e">
        <f>#REF!</f>
        <v>#REF!</v>
      </c>
    </row>
    <row r="21" spans="2:3" ht="35.25" customHeight="1">
      <c r="B21" t="e">
        <f>#REF!</f>
        <v>#REF!</v>
      </c>
      <c r="C21" s="72" t="e">
        <f>#REF!</f>
        <v>#REF!</v>
      </c>
    </row>
    <row r="22" spans="2:3" s="75" customFormat="1" ht="35.25" customHeight="1">
      <c r="B22" s="75" t="e">
        <f>#REF!</f>
        <v>#REF!</v>
      </c>
      <c r="C22" s="76" t="e">
        <f>#REF!</f>
        <v>#REF!</v>
      </c>
    </row>
    <row r="23" spans="2:3" ht="35.25" customHeight="1">
      <c r="B23" t="e">
        <f>#REF!</f>
        <v>#REF!</v>
      </c>
      <c r="C23" s="72" t="e">
        <f>#REF!</f>
        <v>#REF!</v>
      </c>
    </row>
    <row r="24" spans="2:3" ht="35.25" customHeight="1">
      <c r="B24" t="e">
        <f>#REF!</f>
        <v>#REF!</v>
      </c>
      <c r="C24" s="72" t="e">
        <f>#REF!</f>
        <v>#REF!</v>
      </c>
    </row>
    <row r="25" spans="2:3" ht="35.25" customHeight="1">
      <c r="B25" t="e">
        <f>#REF!</f>
        <v>#REF!</v>
      </c>
      <c r="C25" s="72" t="e">
        <f>#REF!</f>
        <v>#REF!</v>
      </c>
    </row>
    <row r="26" spans="2:3" ht="35.25" customHeight="1">
      <c r="B26" t="e">
        <f>#REF!</f>
        <v>#REF!</v>
      </c>
      <c r="C26" s="72" t="e">
        <f>#REF!</f>
        <v>#REF!</v>
      </c>
    </row>
    <row r="27" spans="2:3" ht="35.25" customHeight="1">
      <c r="B27" s="73" t="e">
        <f>#REF!</f>
        <v>#REF!</v>
      </c>
      <c r="C27" s="74" t="e">
        <f>#REF!</f>
        <v>#REF!</v>
      </c>
    </row>
    <row r="28" spans="2:3" s="75" customFormat="1" ht="35.25" customHeight="1">
      <c r="B28" s="75" t="e">
        <f>#REF!</f>
        <v>#REF!</v>
      </c>
      <c r="C28" s="76" t="e">
        <f>#REF!</f>
        <v>#REF!</v>
      </c>
    </row>
    <row r="29" spans="2:3" ht="35.25" customHeight="1">
      <c r="B29" t="e">
        <f>#REF!</f>
        <v>#REF!</v>
      </c>
      <c r="C29" s="72" t="e">
        <f>#REF!</f>
        <v>#REF!</v>
      </c>
    </row>
    <row r="30" spans="2:3" ht="35.25" customHeight="1">
      <c r="B30" s="73" t="e">
        <f>#REF!</f>
        <v>#REF!</v>
      </c>
      <c r="C30" s="74" t="e">
        <f>#REF!</f>
        <v>#REF!</v>
      </c>
    </row>
    <row r="31" spans="2:3" s="75" customFormat="1" ht="35.25" customHeight="1">
      <c r="B31" s="75" t="e">
        <f>#REF!</f>
        <v>#REF!</v>
      </c>
      <c r="C31" s="76" t="e">
        <f>#REF!</f>
        <v>#REF!</v>
      </c>
    </row>
    <row r="32" spans="2:3" ht="35.25" customHeight="1">
      <c r="B32" t="e">
        <f>#REF!</f>
        <v>#REF!</v>
      </c>
      <c r="C32" s="72" t="e">
        <f>#REF!</f>
        <v>#REF!</v>
      </c>
    </row>
    <row r="33" spans="2:3" s="75" customFormat="1" ht="35.25" customHeight="1">
      <c r="B33" s="75" t="e">
        <f>#REF!</f>
        <v>#REF!</v>
      </c>
      <c r="C33" s="76" t="e">
        <f>#REF!</f>
        <v>#REF!</v>
      </c>
    </row>
    <row r="34" spans="2:3" ht="35.25" customHeight="1">
      <c r="B34" t="e">
        <f>#REF!</f>
        <v>#REF!</v>
      </c>
      <c r="C34" s="72" t="e">
        <f>#REF!</f>
        <v>#REF!</v>
      </c>
    </row>
    <row r="35" spans="2:3" ht="35.25" customHeight="1">
      <c r="B35" t="e">
        <f>#REF!</f>
        <v>#REF!</v>
      </c>
      <c r="C35" s="72" t="e">
        <f>#REF!</f>
        <v>#REF!</v>
      </c>
    </row>
    <row r="36" spans="2:3" ht="35.25" customHeight="1">
      <c r="B36" t="e">
        <f>#REF!</f>
        <v>#REF!</v>
      </c>
      <c r="C36" s="72" t="e">
        <f>#REF!</f>
        <v>#REF!</v>
      </c>
    </row>
    <row r="37" spans="2:3" ht="35.25" customHeight="1">
      <c r="B37" t="e">
        <f>#REF!</f>
        <v>#REF!</v>
      </c>
      <c r="C37" s="72" t="e">
        <f>#REF!</f>
        <v>#REF!</v>
      </c>
    </row>
    <row r="38" spans="2:3" ht="35.25" customHeight="1">
      <c r="B38" t="e">
        <f>#REF!</f>
        <v>#REF!</v>
      </c>
      <c r="C38" s="72" t="e">
        <f>#REF!</f>
        <v>#REF!</v>
      </c>
    </row>
    <row r="39" spans="2:3" s="75" customFormat="1" ht="35.25" customHeight="1">
      <c r="B39" s="75" t="e">
        <f>#REF!</f>
        <v>#REF!</v>
      </c>
      <c r="C39" s="76" t="e">
        <f>#REF!</f>
        <v>#REF!</v>
      </c>
    </row>
    <row r="40" spans="2:3" ht="35.25" customHeight="1">
      <c r="B40" t="e">
        <f>#REF!</f>
        <v>#REF!</v>
      </c>
      <c r="C40" s="72" t="e">
        <f>#REF!</f>
        <v>#REF!</v>
      </c>
    </row>
    <row r="41" spans="2:3" ht="35.25" customHeight="1">
      <c r="B41" t="e">
        <f>#REF!</f>
        <v>#REF!</v>
      </c>
      <c r="C41" s="72" t="e">
        <f>#REF!</f>
        <v>#REF!</v>
      </c>
    </row>
    <row r="42" spans="2:3" ht="35.25" customHeight="1">
      <c r="B42" t="e">
        <f>#REF!</f>
        <v>#REF!</v>
      </c>
      <c r="C42" s="72" t="e">
        <f>#REF!</f>
        <v>#REF!</v>
      </c>
    </row>
    <row r="43" spans="2:3" ht="35.25" customHeight="1">
      <c r="B43" t="e">
        <f>#REF!</f>
        <v>#REF!</v>
      </c>
      <c r="C43" s="72" t="e">
        <f>#REF!</f>
        <v>#REF!</v>
      </c>
    </row>
    <row r="44" spans="2:3" ht="35.25" customHeight="1">
      <c r="B44" t="e">
        <f>#REF!</f>
        <v>#REF!</v>
      </c>
      <c r="C44" s="72" t="e">
        <f>#REF!</f>
        <v>#REF!</v>
      </c>
    </row>
    <row r="45" spans="2:3" ht="35.25" customHeight="1">
      <c r="B45" t="e">
        <f>#REF!</f>
        <v>#REF!</v>
      </c>
      <c r="C45" s="72" t="e">
        <f>#REF!</f>
        <v>#REF!</v>
      </c>
    </row>
    <row r="46" spans="2:3" ht="35.25" customHeight="1">
      <c r="B46" s="73" t="e">
        <f>#REF!</f>
        <v>#REF!</v>
      </c>
      <c r="C46" s="74" t="e">
        <f>#REF!</f>
        <v>#REF!</v>
      </c>
    </row>
    <row r="47" spans="2:3" ht="35.25" customHeight="1">
      <c r="B47" t="e">
        <f>#REF!</f>
        <v>#REF!</v>
      </c>
      <c r="C47" s="72" t="e">
        <f>#REF!</f>
        <v>#REF!</v>
      </c>
    </row>
    <row r="48" spans="2:3" ht="35.25" customHeight="1">
      <c r="B48" s="73" t="e">
        <f>#REF!</f>
        <v>#REF!</v>
      </c>
      <c r="C48" s="74" t="e">
        <f>#REF!</f>
        <v>#REF!</v>
      </c>
    </row>
    <row r="49" spans="2:3" s="75" customFormat="1" ht="35.25" customHeight="1">
      <c r="B49" s="75" t="e">
        <f>#REF!</f>
        <v>#REF!</v>
      </c>
      <c r="C49" s="76" t="e">
        <f>#REF!</f>
        <v>#REF!</v>
      </c>
    </row>
    <row r="50" spans="2:3" ht="35.25" customHeight="1">
      <c r="B50" t="e">
        <f>#REF!</f>
        <v>#REF!</v>
      </c>
      <c r="C50" s="72" t="e">
        <f>#REF!</f>
        <v>#REF!</v>
      </c>
    </row>
    <row r="51" spans="2:3" ht="35.25" customHeight="1">
      <c r="B51" t="e">
        <f>#REF!</f>
        <v>#REF!</v>
      </c>
      <c r="C51" s="72" t="e">
        <f>#REF!</f>
        <v>#REF!</v>
      </c>
    </row>
    <row r="52" spans="2:3" ht="35.25" customHeight="1">
      <c r="B52" s="73" t="e">
        <f>#REF!</f>
        <v>#REF!</v>
      </c>
      <c r="C52" s="74" t="e">
        <f>#REF!</f>
        <v>#REF!</v>
      </c>
    </row>
    <row r="53" spans="2:3" ht="35.25" customHeight="1">
      <c r="B53" t="e">
        <f>#REF!</f>
        <v>#REF!</v>
      </c>
      <c r="C53" s="72" t="e">
        <f>#REF!</f>
        <v>#REF!</v>
      </c>
    </row>
    <row r="54" spans="2:3" ht="35.25" customHeight="1">
      <c r="B54" t="e">
        <f>#REF!</f>
        <v>#REF!</v>
      </c>
      <c r="C54" s="72" t="e">
        <f>#REF!</f>
        <v>#REF!</v>
      </c>
    </row>
    <row r="55" spans="2:3" ht="35.25" customHeight="1">
      <c r="B55" t="e">
        <f>#REF!</f>
        <v>#REF!</v>
      </c>
      <c r="C55" s="72" t="e">
        <f>#REF!</f>
        <v>#REF!</v>
      </c>
    </row>
    <row r="56" spans="2:3" ht="35.25" customHeight="1">
      <c r="B56" s="73" t="e">
        <f>#REF!</f>
        <v>#REF!</v>
      </c>
      <c r="C56" s="74" t="e">
        <f>#REF!</f>
        <v>#REF!</v>
      </c>
    </row>
    <row r="57" spans="2:3" ht="35.25" customHeight="1">
      <c r="B57" t="e">
        <f>#REF!</f>
        <v>#REF!</v>
      </c>
      <c r="C57" s="72" t="e">
        <f>#REF!</f>
        <v>#REF!</v>
      </c>
    </row>
    <row r="58" spans="2:3" ht="35.25" customHeight="1">
      <c r="B58" t="e">
        <f>#REF!</f>
        <v>#REF!</v>
      </c>
      <c r="C58" s="72" t="e">
        <f>#REF!</f>
        <v>#REF!</v>
      </c>
    </row>
    <row r="59" spans="2:3" ht="35.25" customHeight="1">
      <c r="B59" s="73" t="e">
        <f>#REF!</f>
        <v>#REF!</v>
      </c>
      <c r="C59" s="74" t="e">
        <f>#REF!</f>
        <v>#REF!</v>
      </c>
    </row>
    <row r="60" spans="2:3" ht="35.25" customHeight="1">
      <c r="B60" t="e">
        <f>#REF!</f>
        <v>#REF!</v>
      </c>
      <c r="C60" s="72" t="e">
        <f>#REF!</f>
        <v>#REF!</v>
      </c>
    </row>
    <row r="61" spans="2:3" ht="35.25" customHeight="1">
      <c r="B61" t="e">
        <f>#REF!</f>
        <v>#REF!</v>
      </c>
      <c r="C61" s="72" t="e">
        <f>#REF!</f>
        <v>#REF!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lcf76f155ced4ddcb4097134ff3c332f xmlns="137c9cce-9ef2-4a42-a242-3e81733e947f">
      <Terms xmlns="http://schemas.microsoft.com/office/infopath/2007/PartnerControls"/>
    </lcf76f155ced4ddcb4097134ff3c332f>
    <Accesoa xmlns="137c9cce-9ef2-4a42-a242-3e81733e947f">
      <UserInfo>
        <DisplayName/>
        <AccountId xsi:nil="true"/>
        <AccountType/>
      </UserInfo>
    </Accesoa>
  </documentManagement>
</p:properties>
</file>

<file path=customXml/itemProps1.xml><?xml version="1.0" encoding="utf-8"?>
<ds:datastoreItem xmlns:ds="http://schemas.openxmlformats.org/officeDocument/2006/customXml" ds:itemID="{696D07E0-7720-4AFF-89EE-FD7F998956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DDA83-54CC-4A7E-8494-B1840391B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1022D4-9B55-4D34-AD72-CD97FB6A82EA}">
  <ds:schemaRefs>
    <ds:schemaRef ds:uri="http://purl.org/dc/elements/1.1/"/>
    <ds:schemaRef ds:uri="http://purl.org/dc/terms/"/>
    <ds:schemaRef ds:uri="137c9cce-9ef2-4a42-a242-3e81733e947f"/>
    <ds:schemaRef ds:uri="1661fe32-1506-4992-a420-36663d3cabb9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CyP</vt:lpstr>
      <vt:lpstr>MP</vt:lpstr>
      <vt:lpstr>notas guada</vt:lpstr>
      <vt:lpstr>Analisis de precios</vt:lpstr>
      <vt:lpstr>CR</vt:lpstr>
      <vt:lpstr>Desglose</vt:lpstr>
      <vt:lpstr>CyP!Área_de_impresión</vt:lpstr>
      <vt:lpstr>CyP!Títulos_a_imprimir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dpi</dc:creator>
  <cp:keywords/>
  <dc:description/>
  <cp:lastModifiedBy>Maria Emilia Drews</cp:lastModifiedBy>
  <cp:revision/>
  <dcterms:created xsi:type="dcterms:W3CDTF">2002-04-03T17:03:22Z</dcterms:created>
  <dcterms:modified xsi:type="dcterms:W3CDTF">2025-08-25T16:02:38Z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