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C:\Users\llaslo\Downloads\"/>
    </mc:Choice>
  </mc:AlternateContent>
  <xr:revisionPtr revIDLastSave="0" documentId="11_2468549504E8600A54E7D1A2BBB96B45562EC450" xr6:coauthVersionLast="47" xr6:coauthVersionMax="47" xr10:uidLastSave="{00000000-0000-0000-0000-000000000000}"/>
  <bookViews>
    <workbookView xWindow="0" yWindow="0" windowWidth="23040" windowHeight="9072" tabRatio="610" xr2:uid="{00000000-000D-0000-FFFF-FFFF00000000}"/>
  </bookViews>
  <sheets>
    <sheet name="CYP" sheetId="16" r:id="rId1"/>
    <sheet name="ANALISIS DE PRECIOS" sheetId="18" r:id="rId2"/>
    <sheet name="CR" sheetId="19" r:id="rId3"/>
    <sheet name="Hoja1" sheetId="17" state="hidden" r:id="rId4"/>
  </sheets>
  <definedNames>
    <definedName name="_xlnm.Print_Area" localSheetId="2">CR!$B$1:$J$14</definedName>
    <definedName name="_xlnm.Print_Area" localSheetId="0">CYP!$B$2:$K$84</definedName>
    <definedName name="_xlnm.Print_Titles" localSheetId="0">CYP!$2:$9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6" l="1"/>
  <c r="C22" i="16" s="1"/>
  <c r="C70" i="16"/>
  <c r="C71" i="16"/>
  <c r="C33" i="16" l="1"/>
  <c r="C38" i="16" s="1"/>
  <c r="C44" i="16" s="1"/>
  <c r="C72" i="16"/>
  <c r="H43" i="16" l="1"/>
  <c r="H37" i="16"/>
  <c r="H28" i="16"/>
  <c r="H46" i="16" l="1"/>
  <c r="H45" i="16"/>
  <c r="H41" i="16"/>
  <c r="H40" i="16"/>
  <c r="H35" i="16"/>
  <c r="I33" i="16" s="1"/>
  <c r="H32" i="16"/>
  <c r="H31" i="16"/>
  <c r="H30" i="16"/>
  <c r="H26" i="16"/>
  <c r="H25" i="16"/>
  <c r="H24" i="16"/>
  <c r="H21" i="16"/>
  <c r="H20" i="16"/>
  <c r="H18" i="16"/>
  <c r="H17" i="16"/>
  <c r="H16" i="16"/>
  <c r="H13" i="16"/>
  <c r="H12" i="16"/>
  <c r="I38" i="16" l="1"/>
  <c r="D78" i="16"/>
  <c r="D70" i="16"/>
  <c r="D71" i="16" l="1"/>
  <c r="D72" i="16"/>
  <c r="C73" i="16" l="1"/>
  <c r="D73" i="16" s="1"/>
  <c r="C74" i="16" l="1"/>
  <c r="D74" i="16" s="1"/>
  <c r="C75" i="16"/>
  <c r="D75" i="16" s="1"/>
  <c r="C63" i="16" l="1"/>
  <c r="C78" i="16" s="1"/>
  <c r="I11" i="16" l="1"/>
  <c r="H65" i="16" l="1"/>
  <c r="I14" i="16" l="1"/>
  <c r="I22" i="16" l="1"/>
  <c r="I44" i="16"/>
  <c r="I48" i="16" l="1"/>
  <c r="J48" i="16" l="1"/>
  <c r="J11" i="16"/>
  <c r="J14" i="16"/>
  <c r="J33" i="16"/>
  <c r="J38" i="16"/>
  <c r="J22" i="16"/>
  <c r="J44" i="16"/>
  <c r="I50" i="16"/>
  <c r="I51" i="16" s="1"/>
  <c r="I52" i="16" s="1"/>
  <c r="I54" i="16" s="1"/>
  <c r="I53" i="16" l="1"/>
  <c r="I55" i="16" s="1"/>
  <c r="I56" i="16" s="1"/>
  <c r="I57" i="16" l="1"/>
  <c r="I59" i="16" s="1"/>
  <c r="I74" i="16" l="1"/>
  <c r="I73" i="16"/>
  <c r="I72" i="16"/>
  <c r="I71" i="16"/>
  <c r="I70" i="16"/>
  <c r="I75" i="16"/>
  <c r="I61" i="16"/>
  <c r="I76" i="16" l="1"/>
  <c r="H64" i="16"/>
  <c r="I63" i="16" s="1"/>
  <c r="I78" i="16" s="1"/>
  <c r="I79" i="16" l="1"/>
  <c r="I67" i="16"/>
  <c r="J70" i="16" l="1"/>
  <c r="J75" i="16"/>
  <c r="J74" i="16"/>
  <c r="J73" i="16"/>
  <c r="J72" i="16"/>
  <c r="J71" i="16"/>
  <c r="J78" i="16"/>
  <c r="I82" i="16"/>
  <c r="J76" i="16" l="1"/>
  <c r="J79" i="16" s="1"/>
</calcChain>
</file>

<file path=xl/sharedStrings.xml><?xml version="1.0" encoding="utf-8"?>
<sst xmlns="http://schemas.openxmlformats.org/spreadsheetml/2006/main" count="187" uniqueCount="131">
  <si>
    <t>OBRA: Provisión y colocación de carpinterías, pisos 4° 5°, 6°, 7 y 9°- EANA CENTRAL</t>
  </si>
  <si>
    <t>ITEM</t>
  </si>
  <si>
    <t>DESCRIPCION</t>
  </si>
  <si>
    <t>Unid.</t>
  </si>
  <si>
    <t>Cant.</t>
  </si>
  <si>
    <t>Costo Unitario</t>
  </si>
  <si>
    <t>Subtotal</t>
  </si>
  <si>
    <t>Total</t>
  </si>
  <si>
    <t>%  incidencia</t>
  </si>
  <si>
    <t>TAREAS PRELIMINARES</t>
  </si>
  <si>
    <t>1.1</t>
  </si>
  <si>
    <t>Replanteo de Obra.</t>
  </si>
  <si>
    <t>m2</t>
  </si>
  <si>
    <t>1.2</t>
  </si>
  <si>
    <t>Limpieza, protección y cerramientos provisorios.</t>
  </si>
  <si>
    <t>gl</t>
  </si>
  <si>
    <t>DEMOLICIONES Y RETIROS</t>
  </si>
  <si>
    <t>PISOS 4°, 5° Y 6° |  02-SALA DE REUNIÓN</t>
  </si>
  <si>
    <t>2.1</t>
  </si>
  <si>
    <t>Retiro, reubicación y recolocación de paneles acústicos anclados a losa.</t>
  </si>
  <si>
    <t>un</t>
  </si>
  <si>
    <t>2.2</t>
  </si>
  <si>
    <t>Retiro y reubicación de mobiliarios existentes (mesa de entrada). Medida: 3,00mtsX0,68mts h:1,00mts.</t>
  </si>
  <si>
    <t>2.3</t>
  </si>
  <si>
    <t>Retiro de cartelería institucional en pared (únicamente las letras de relieve con las palabras “Ministerio de Trasporte”).</t>
  </si>
  <si>
    <t>PISO 9° |  01-OFICINA</t>
  </si>
  <si>
    <t>2.4</t>
  </si>
  <si>
    <t>Retiro, reubicación y reinstalación de cortina roller.</t>
  </si>
  <si>
    <t>2.5</t>
  </si>
  <si>
    <t>Retiro de paño de vidrio de carpintería fija. Medida: 0.93mtsX2,15mts.</t>
  </si>
  <si>
    <t>CARPINTERÍAS</t>
  </si>
  <si>
    <t>3.1</t>
  </si>
  <si>
    <r>
      <rPr>
        <b/>
        <sz val="10"/>
        <rFont val="Arial"/>
        <family val="2"/>
      </rPr>
      <t>PF1-</t>
    </r>
    <r>
      <rPr>
        <sz val="10"/>
        <rFont val="Arial"/>
        <family val="2"/>
      </rPr>
      <t xml:space="preserve">  Provisión y colocación de carpintería fija con perfiles de aluminio tipo Módena a 45°, anodizado natural de e:45mm y paños de vidrio templado incoloro de 10mm de espesor y bordes pulidos, ídem existentes. Medidas: 3,74mtsX2,15mts. </t>
    </r>
  </si>
  <si>
    <t>3.2</t>
  </si>
  <si>
    <t>Sellado interno entre carpinterías y paños de vidrio con silicona neutra transparente.</t>
  </si>
  <si>
    <t>3.3</t>
  </si>
  <si>
    <r>
      <t>P1-</t>
    </r>
    <r>
      <rPr>
        <sz val="10"/>
        <rFont val="Arial"/>
        <family val="2"/>
      </rPr>
      <t xml:space="preserve"> Provisión y colocación de puertas placas de 0,82mtsX2,10mts de 38mm de espesor, color blanco liso. Incluye cerradura pomo tipo Hafele Cod 911.64.166, con llaves y botón de traba de acero inoxidable cromado. Se debe incluir marco de aluminio, ídem existentes.</t>
    </r>
  </si>
  <si>
    <t>PISO 4°, 5°, 6°, 7° Y 9° |  03-BAÑO MASC. 04-BAÑO FEM</t>
  </si>
  <si>
    <t>3.4</t>
  </si>
  <si>
    <r>
      <rPr>
        <b/>
        <sz val="10"/>
        <rFont val="Arial"/>
        <family val="2"/>
      </rPr>
      <t>P3-</t>
    </r>
    <r>
      <rPr>
        <sz val="10"/>
        <rFont val="Arial"/>
        <family val="2"/>
      </rPr>
      <t xml:space="preserve">  Provisión y colocación de puertas de vidrio templado incoloro de 10mm de espesor y bordes pulidos, con barral manijon de acero inoxidable brillante, caja de freno, soporte para pivote, ídem existentes. Medidas: 2,25mtsX0,83mts. </t>
    </r>
  </si>
  <si>
    <t>3.5</t>
  </si>
  <si>
    <r>
      <rPr>
        <b/>
        <sz val="10"/>
        <rFont val="Arial"/>
        <family val="2"/>
      </rPr>
      <t xml:space="preserve">PF2- </t>
    </r>
    <r>
      <rPr>
        <sz val="10"/>
        <rFont val="Arial"/>
        <family val="2"/>
      </rPr>
      <t>Provisión y colocación de carpintería fija divisoria de aluminio tipo Módena anodizado natural con perfiles de 45mm de espesor y perfiles “U” de 25mm, con paños de vidrio templado incoloro de 10mm y bordes pulidos, ídem existentes. Medidas: 6,45mtsX2,41mts. Incluye perfiles de anclaje a losa.</t>
    </r>
  </si>
  <si>
    <t>3.6</t>
  </si>
  <si>
    <t>3.7</t>
  </si>
  <si>
    <r>
      <rPr>
        <b/>
        <sz val="10"/>
        <rFont val="Arial"/>
        <family val="2"/>
      </rPr>
      <t>P2-</t>
    </r>
    <r>
      <rPr>
        <sz val="10"/>
        <rFont val="Arial"/>
        <family val="2"/>
      </rPr>
      <t xml:space="preserve"> Provisión y colocación de puerta placa de 0,81mtsX2,10mts de 38mm de espesor, color blanco liso. Incluye cerradura pomo tipo Hafele Cod 911.64.166, con llaves y botón de traba de acero inoxidable cromado. Se debe incluir marco de aluminio, ídem existentes. Incluye ajuste de perfileria y paños de vidrios existentes. </t>
    </r>
  </si>
  <si>
    <t>CONSTRUCCIÓN EN SECO</t>
  </si>
  <si>
    <t>4.1</t>
  </si>
  <si>
    <t>Alero de durlock y cierre superior de las carpinterías de paño fijo con placas de roca de yeso, perfiles estructurales de chapa galvanizada, aislación, elementos de anclaje, masillado, lijado, etc.</t>
  </si>
  <si>
    <t>4.2</t>
  </si>
  <si>
    <t>Cierre superior de durlock de las puertas de vidrio con placas de roca de yeso, perfiles estructurales de chapa galvanizada, aislación, elementos de anclaje, masillado, lijado, etc.</t>
  </si>
  <si>
    <t>PINTURAS</t>
  </si>
  <si>
    <t>5.1</t>
  </si>
  <si>
    <r>
      <t xml:space="preserve">R1- </t>
    </r>
    <r>
      <rPr>
        <sz val="10"/>
        <rFont val="Arial"/>
        <family val="2"/>
      </rPr>
      <t>Pintura látex interior satinado color blanco, marca tipo Sherwin Williams o similar. Minimo 2 manos, incluye preparación de la superficie.</t>
    </r>
  </si>
  <si>
    <t>5.2</t>
  </si>
  <si>
    <r>
      <t xml:space="preserve">R2- </t>
    </r>
    <r>
      <rPr>
        <sz val="10"/>
        <rFont val="Arial"/>
        <family val="2"/>
      </rPr>
      <t>Pintura látex interior ultralavable mate color gris, tonalidad idem existente, marca tipo Sherwin Williams. Minimo 2 manos, incluye preparación de la superficie.</t>
    </r>
  </si>
  <si>
    <t>5.3</t>
  </si>
  <si>
    <t>LIMPIEZA DE OBRA</t>
  </si>
  <si>
    <t>6.1</t>
  </si>
  <si>
    <t>Limpieza diaria de obra.</t>
  </si>
  <si>
    <t>mes</t>
  </si>
  <si>
    <t>6.2</t>
  </si>
  <si>
    <t>Limpieza final de obra.</t>
  </si>
  <si>
    <t>COSTO DIRECTO</t>
  </si>
  <si>
    <t>A</t>
  </si>
  <si>
    <t>GASTOS GENERALES</t>
  </si>
  <si>
    <t>%</t>
  </si>
  <si>
    <t>B</t>
  </si>
  <si>
    <t>SUBTOTAL B</t>
  </si>
  <si>
    <t>COSTO FINANCIERO</t>
  </si>
  <si>
    <t>BENEFICIO</t>
  </si>
  <si>
    <t>C</t>
  </si>
  <si>
    <t>SUBTOTAL C</t>
  </si>
  <si>
    <t>IMPUESTOS: I.V.A. + ING.BRUTOS</t>
  </si>
  <si>
    <t>D</t>
  </si>
  <si>
    <t>PRESUPUESTO</t>
  </si>
  <si>
    <t>COEFICIENTE RESUMEN (CR)</t>
  </si>
  <si>
    <t>PRESUPUESTO GENERAL (COSTO-COSTO x CR A )</t>
  </si>
  <si>
    <t>HONORARIOS REPRESENTANTES TECNICOS</t>
  </si>
  <si>
    <t>7.1</t>
  </si>
  <si>
    <t>Representante Tecnico en Obra (Arq . / Ing.).</t>
  </si>
  <si>
    <t>7.2</t>
  </si>
  <si>
    <t>Técnico en Seguridad e Higiene FULL TIME.</t>
  </si>
  <si>
    <t>PRECIO TOTAL</t>
  </si>
  <si>
    <t>RUBRO</t>
  </si>
  <si>
    <t>Precio Rubro</t>
  </si>
  <si>
    <t>%Incidencia</t>
  </si>
  <si>
    <t>SUBTOTAL</t>
  </si>
  <si>
    <t>TOTAL</t>
  </si>
  <si>
    <t>SUPERFICIE TOTAL</t>
  </si>
  <si>
    <t>$m2</t>
  </si>
  <si>
    <t>ITEM:</t>
  </si>
  <si>
    <t>UNIDAD DE MEDIDA (UdM)</t>
  </si>
  <si>
    <t>DESCRIPCION:</t>
  </si>
  <si>
    <t>CODIGO</t>
  </si>
  <si>
    <t>INSUMO</t>
  </si>
  <si>
    <t>UNIDAD DE MEDIDA</t>
  </si>
  <si>
    <t>CANTIDAD</t>
  </si>
  <si>
    <t xml:space="preserve">RENDIMIENTO </t>
  </si>
  <si>
    <t>COSTO UNITARIO</t>
  </si>
  <si>
    <t>COSTO PARCIAL</t>
  </si>
  <si>
    <t>COSTO TOTAL</t>
  </si>
  <si>
    <t>MATERIALES</t>
  </si>
  <si>
    <t>U.Mat/UdM</t>
  </si>
  <si>
    <t>$/u</t>
  </si>
  <si>
    <t>Sub total</t>
  </si>
  <si>
    <t>MANO DE OBRA</t>
  </si>
  <si>
    <t>Jornales/Día</t>
  </si>
  <si>
    <t>Jornales/UdM</t>
  </si>
  <si>
    <t xml:space="preserve">$/Día </t>
  </si>
  <si>
    <t>EQUIPOS</t>
  </si>
  <si>
    <t>Equipo/Mes</t>
  </si>
  <si>
    <t>Horas/UdM</t>
  </si>
  <si>
    <t>$/Hora</t>
  </si>
  <si>
    <t>CR</t>
  </si>
  <si>
    <t>CALCULO COEFICIENTE RESUMEN (CR)</t>
  </si>
  <si>
    <t>GG</t>
  </si>
  <si>
    <t>g.g</t>
  </si>
  <si>
    <t>GG= A x %gg</t>
  </si>
  <si>
    <t>B= A + GG</t>
  </si>
  <si>
    <t>CF</t>
  </si>
  <si>
    <t xml:space="preserve">c.f </t>
  </si>
  <si>
    <t>CF= B x %cf</t>
  </si>
  <si>
    <t>BE</t>
  </si>
  <si>
    <t>be</t>
  </si>
  <si>
    <t>BE= B x be</t>
  </si>
  <si>
    <t>C= B+CF+BE</t>
  </si>
  <si>
    <t>IMP</t>
  </si>
  <si>
    <t>i</t>
  </si>
  <si>
    <t>IMP= C * i</t>
  </si>
  <si>
    <t>D= C + IMP</t>
  </si>
  <si>
    <t>D/A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</si>
</sst>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[$$-2C0A]\ #,##0.00"/>
    <numFmt numFmtId="166" formatCode="0.000"/>
    <numFmt numFmtId="167" formatCode="0.0"/>
    <numFmt numFmtId="168" formatCode="#,##0.000"/>
    <numFmt numFmtId="169" formatCode="#,##0.00000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3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6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 shrinkToFit="1"/>
    </xf>
    <xf numFmtId="0" fontId="9" fillId="3" borderId="12" xfId="0" applyFont="1" applyFill="1" applyBorder="1" applyAlignment="1">
      <alignment horizontal="center" vertical="center" shrinkToFit="1"/>
    </xf>
    <xf numFmtId="2" fontId="9" fillId="3" borderId="12" xfId="0" applyNumberFormat="1" applyFont="1" applyFill="1" applyBorder="1" applyAlignment="1">
      <alignment horizontal="center" vertical="center" shrinkToFit="1"/>
    </xf>
    <xf numFmtId="165" fontId="9" fillId="3" borderId="12" xfId="0" applyNumberFormat="1" applyFont="1" applyFill="1" applyBorder="1" applyAlignment="1">
      <alignment horizontal="center" vertical="center" wrapText="1"/>
    </xf>
    <xf numFmtId="166" fontId="9" fillId="3" borderId="1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shrinkToFit="1"/>
    </xf>
    <xf numFmtId="2" fontId="9" fillId="0" borderId="5" xfId="0" applyNumberFormat="1" applyFont="1" applyBorder="1" applyAlignment="1">
      <alignment horizontal="center" vertical="center" shrinkToFit="1"/>
    </xf>
    <xf numFmtId="165" fontId="9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165" fontId="9" fillId="3" borderId="12" xfId="0" applyNumberFormat="1" applyFont="1" applyFill="1" applyBorder="1" applyAlignment="1">
      <alignment vertical="center"/>
    </xf>
    <xf numFmtId="10" fontId="9" fillId="3" borderId="12" xfId="0" applyNumberFormat="1" applyFont="1" applyFill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9" fillId="3" borderId="12" xfId="0" applyNumberFormat="1" applyFont="1" applyFill="1" applyBorder="1" applyAlignment="1">
      <alignment horizontal="center" vertical="center"/>
    </xf>
    <xf numFmtId="9" fontId="9" fillId="3" borderId="12" xfId="2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9" fontId="9" fillId="0" borderId="0" xfId="2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65" fontId="9" fillId="0" borderId="12" xfId="4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/>
    </xf>
    <xf numFmtId="167" fontId="9" fillId="0" borderId="18" xfId="0" applyNumberFormat="1" applyFont="1" applyBorder="1" applyAlignment="1">
      <alignment horizontal="center" vertical="center"/>
    </xf>
    <xf numFmtId="165" fontId="4" fillId="0" borderId="19" xfId="4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7" fontId="9" fillId="0" borderId="13" xfId="0" applyNumberFormat="1" applyFont="1" applyBorder="1" applyAlignment="1">
      <alignment horizontal="center" vertical="center"/>
    </xf>
    <xf numFmtId="165" fontId="4" fillId="0" borderId="21" xfId="4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vertical="center"/>
    </xf>
    <xf numFmtId="0" fontId="9" fillId="3" borderId="12" xfId="0" applyFont="1" applyFill="1" applyBorder="1" applyAlignment="1">
      <alignment horizontal="center" vertical="center"/>
    </xf>
    <xf numFmtId="165" fontId="9" fillId="3" borderId="9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3" fillId="0" borderId="0" xfId="7"/>
    <xf numFmtId="0" fontId="13" fillId="0" borderId="6" xfId="7" applyBorder="1"/>
    <xf numFmtId="0" fontId="13" fillId="0" borderId="7" xfId="7" applyBorder="1"/>
    <xf numFmtId="0" fontId="13" fillId="0" borderId="1" xfId="7" applyBorder="1"/>
    <xf numFmtId="0" fontId="13" fillId="0" borderId="8" xfId="7" applyBorder="1"/>
    <xf numFmtId="0" fontId="14" fillId="3" borderId="12" xfId="7" applyFont="1" applyFill="1" applyBorder="1" applyAlignment="1">
      <alignment vertical="center"/>
    </xf>
    <xf numFmtId="0" fontId="14" fillId="0" borderId="11" xfId="7" applyFont="1" applyBorder="1" applyAlignment="1">
      <alignment horizontal="left" vertical="center"/>
    </xf>
    <xf numFmtId="0" fontId="13" fillId="0" borderId="2" xfId="7" applyBorder="1"/>
    <xf numFmtId="0" fontId="15" fillId="0" borderId="8" xfId="7" applyFont="1" applyBorder="1" applyAlignment="1">
      <alignment horizontal="center" vertical="center" wrapText="1"/>
    </xf>
    <xf numFmtId="0" fontId="14" fillId="3" borderId="9" xfId="7" applyFont="1" applyFill="1" applyBorder="1" applyAlignment="1">
      <alignment horizontal="center" vertical="center" wrapText="1"/>
    </xf>
    <xf numFmtId="0" fontId="14" fillId="3" borderId="12" xfId="7" applyFont="1" applyFill="1" applyBorder="1" applyAlignment="1">
      <alignment horizontal="center" vertical="center" wrapText="1"/>
    </xf>
    <xf numFmtId="0" fontId="14" fillId="3" borderId="10" xfId="7" applyFont="1" applyFill="1" applyBorder="1" applyAlignment="1">
      <alignment horizontal="center" vertical="center" wrapText="1"/>
    </xf>
    <xf numFmtId="0" fontId="14" fillId="3" borderId="11" xfId="7" applyFont="1" applyFill="1" applyBorder="1" applyAlignment="1">
      <alignment horizontal="center" vertical="center" wrapText="1"/>
    </xf>
    <xf numFmtId="0" fontId="15" fillId="0" borderId="2" xfId="7" applyFont="1" applyBorder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4" fillId="0" borderId="0" xfId="7" applyFont="1"/>
    <xf numFmtId="0" fontId="9" fillId="0" borderId="12" xfId="7" applyFont="1" applyBorder="1" applyAlignment="1">
      <alignment horizontal="center"/>
    </xf>
    <xf numFmtId="0" fontId="14" fillId="0" borderId="12" xfId="7" applyFont="1" applyBorder="1" applyAlignment="1">
      <alignment horizontal="left"/>
    </xf>
    <xf numFmtId="0" fontId="13" fillId="0" borderId="25" xfId="7" applyBorder="1" applyAlignment="1">
      <alignment horizontal="center"/>
    </xf>
    <xf numFmtId="0" fontId="9" fillId="0" borderId="26" xfId="7" applyFont="1" applyBorder="1" applyAlignment="1">
      <alignment horizontal="center"/>
    </xf>
    <xf numFmtId="0" fontId="9" fillId="0" borderId="27" xfId="7" applyFont="1" applyBorder="1" applyAlignment="1">
      <alignment horizontal="center"/>
    </xf>
    <xf numFmtId="0" fontId="13" fillId="0" borderId="12" xfId="7" applyBorder="1"/>
    <xf numFmtId="0" fontId="13" fillId="0" borderId="0" xfId="7" applyAlignment="1">
      <alignment horizontal="left"/>
    </xf>
    <xf numFmtId="0" fontId="13" fillId="0" borderId="28" xfId="7" applyBorder="1"/>
    <xf numFmtId="0" fontId="13" fillId="0" borderId="29" xfId="7" applyBorder="1" applyAlignment="1">
      <alignment horizontal="left"/>
    </xf>
    <xf numFmtId="0" fontId="13" fillId="0" borderId="29" xfId="7" applyBorder="1"/>
    <xf numFmtId="0" fontId="13" fillId="0" borderId="30" xfId="7" applyBorder="1"/>
    <xf numFmtId="0" fontId="13" fillId="0" borderId="31" xfId="7" applyBorder="1"/>
    <xf numFmtId="0" fontId="13" fillId="0" borderId="32" xfId="7" applyBorder="1" applyAlignment="1">
      <alignment horizontal="left"/>
    </xf>
    <xf numFmtId="0" fontId="13" fillId="0" borderId="32" xfId="7" applyBorder="1"/>
    <xf numFmtId="0" fontId="13" fillId="0" borderId="33" xfId="7" applyBorder="1"/>
    <xf numFmtId="0" fontId="13" fillId="0" borderId="34" xfId="7" applyBorder="1"/>
    <xf numFmtId="0" fontId="13" fillId="0" borderId="35" xfId="7" applyBorder="1" applyAlignment="1">
      <alignment horizontal="left"/>
    </xf>
    <xf numFmtId="0" fontId="13" fillId="0" borderId="35" xfId="7" applyBorder="1"/>
    <xf numFmtId="0" fontId="13" fillId="0" borderId="36" xfId="7" applyBorder="1"/>
    <xf numFmtId="0" fontId="14" fillId="0" borderId="9" xfId="7" applyFont="1" applyBorder="1" applyAlignment="1">
      <alignment horizontal="left"/>
    </xf>
    <xf numFmtId="0" fontId="13" fillId="0" borderId="37" xfId="7" applyBorder="1" applyAlignment="1">
      <alignment horizontal="center"/>
    </xf>
    <xf numFmtId="0" fontId="13" fillId="0" borderId="27" xfId="7" applyBorder="1"/>
    <xf numFmtId="0" fontId="4" fillId="0" borderId="29" xfId="7" applyFont="1" applyBorder="1"/>
    <xf numFmtId="0" fontId="13" fillId="3" borderId="12" xfId="7" applyFill="1" applyBorder="1"/>
    <xf numFmtId="0" fontId="13" fillId="0" borderId="4" xfId="7" applyBorder="1"/>
    <xf numFmtId="0" fontId="13" fillId="0" borderId="5" xfId="7" applyBorder="1"/>
    <xf numFmtId="0" fontId="13" fillId="0" borderId="3" xfId="7" applyBorder="1"/>
    <xf numFmtId="0" fontId="13" fillId="0" borderId="0" xfId="7" applyAlignment="1">
      <alignment horizontal="center"/>
    </xf>
    <xf numFmtId="0" fontId="13" fillId="0" borderId="38" xfId="7" applyBorder="1" applyAlignment="1">
      <alignment horizontal="left" vertical="center"/>
    </xf>
    <xf numFmtId="0" fontId="13" fillId="0" borderId="0" xfId="7" applyAlignment="1">
      <alignment horizontal="left" vertical="center"/>
    </xf>
    <xf numFmtId="0" fontId="13" fillId="0" borderId="7" xfId="7" applyBorder="1" applyAlignment="1">
      <alignment horizontal="center"/>
    </xf>
    <xf numFmtId="0" fontId="9" fillId="3" borderId="12" xfId="7" applyFont="1" applyFill="1" applyBorder="1" applyAlignment="1">
      <alignment horizontal="center" vertical="center"/>
    </xf>
    <xf numFmtId="166" fontId="9" fillId="3" borderId="12" xfId="7" applyNumberFormat="1" applyFont="1" applyFill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4" fillId="0" borderId="0" xfId="7" applyFont="1" applyAlignment="1">
      <alignment horizontal="left" vertical="center" wrapText="1"/>
    </xf>
    <xf numFmtId="0" fontId="9" fillId="0" borderId="18" xfId="7" applyFont="1" applyBorder="1" applyAlignment="1">
      <alignment horizontal="center" vertical="center"/>
    </xf>
    <xf numFmtId="167" fontId="9" fillId="0" borderId="18" xfId="7" applyNumberFormat="1" applyFont="1" applyBorder="1" applyAlignment="1">
      <alignment horizontal="center" vertical="center"/>
    </xf>
    <xf numFmtId="168" fontId="4" fillId="0" borderId="0" xfId="7" applyNumberFormat="1" applyFont="1" applyAlignment="1">
      <alignment horizontal="center" vertical="center"/>
    </xf>
    <xf numFmtId="168" fontId="9" fillId="3" borderId="12" xfId="7" applyNumberFormat="1" applyFont="1" applyFill="1" applyBorder="1" applyAlignment="1">
      <alignment horizontal="center" vertical="center"/>
    </xf>
    <xf numFmtId="0" fontId="4" fillId="0" borderId="22" xfId="7" applyFont="1" applyBorder="1" applyAlignment="1">
      <alignment horizontal="left" vertical="center" wrapText="1"/>
    </xf>
    <xf numFmtId="0" fontId="9" fillId="0" borderId="0" xfId="7" applyFont="1" applyAlignment="1">
      <alignment horizontal="center" vertical="center"/>
    </xf>
    <xf numFmtId="167" fontId="9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 wrapText="1"/>
    </xf>
    <xf numFmtId="168" fontId="9" fillId="0" borderId="0" xfId="7" applyNumberFormat="1" applyFont="1" applyAlignment="1">
      <alignment horizontal="center" vertical="center"/>
    </xf>
    <xf numFmtId="169" fontId="9" fillId="3" borderId="12" xfId="7" applyNumberFormat="1" applyFont="1" applyFill="1" applyBorder="1" applyAlignment="1">
      <alignment horizontal="center" vertical="center"/>
    </xf>
    <xf numFmtId="0" fontId="13" fillId="0" borderId="5" xfId="7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 indent="1"/>
    </xf>
    <xf numFmtId="2" fontId="4" fillId="0" borderId="41" xfId="0" applyNumberFormat="1" applyFont="1" applyBorder="1" applyAlignment="1" applyProtection="1">
      <alignment horizontal="center" vertical="center" wrapText="1"/>
      <protection locked="0"/>
    </xf>
    <xf numFmtId="165" fontId="4" fillId="0" borderId="40" xfId="0" applyNumberFormat="1" applyFont="1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165" fontId="4" fillId="0" borderId="40" xfId="0" applyNumberFormat="1" applyFont="1" applyBorder="1" applyAlignment="1">
      <alignment vertical="center"/>
    </xf>
    <xf numFmtId="10" fontId="4" fillId="0" borderId="40" xfId="0" applyNumberFormat="1" applyFont="1" applyBorder="1" applyAlignment="1">
      <alignment horizontal="center" vertical="center"/>
    </xf>
    <xf numFmtId="2" fontId="4" fillId="0" borderId="40" xfId="0" applyNumberFormat="1" applyFont="1" applyBorder="1" applyAlignment="1" applyProtection="1">
      <alignment horizontal="center" vertical="center"/>
      <protection locked="0"/>
    </xf>
    <xf numFmtId="2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>
      <alignment horizontal="left" vertical="center" wrapText="1"/>
    </xf>
    <xf numFmtId="165" fontId="4" fillId="0" borderId="45" xfId="4" applyNumberFormat="1" applyFont="1" applyBorder="1" applyAlignment="1">
      <alignment horizontal="center" vertical="center"/>
    </xf>
    <xf numFmtId="165" fontId="0" fillId="0" borderId="40" xfId="0" applyNumberFormat="1" applyBorder="1" applyAlignment="1">
      <alignment vertical="center" wrapText="1"/>
    </xf>
    <xf numFmtId="165" fontId="4" fillId="4" borderId="42" xfId="0" applyNumberFormat="1" applyFont="1" applyFill="1" applyBorder="1" applyAlignment="1">
      <alignment vertical="center"/>
    </xf>
    <xf numFmtId="0" fontId="0" fillId="5" borderId="40" xfId="6" applyFont="1" applyFill="1" applyBorder="1" applyAlignment="1">
      <alignment horizontal="left" vertical="center" wrapText="1"/>
    </xf>
    <xf numFmtId="165" fontId="4" fillId="0" borderId="46" xfId="0" applyNumberFormat="1" applyFont="1" applyBorder="1" applyAlignment="1">
      <alignment vertical="center" wrapText="1"/>
    </xf>
    <xf numFmtId="164" fontId="0" fillId="0" borderId="0" xfId="11" applyFont="1" applyAlignment="1">
      <alignment horizontal="left" vertical="center"/>
    </xf>
    <xf numFmtId="164" fontId="0" fillId="0" borderId="0" xfId="11" applyFont="1"/>
    <xf numFmtId="164" fontId="5" fillId="0" borderId="0" xfId="11" applyFont="1" applyAlignment="1">
      <alignment vertical="center" wrapText="1"/>
    </xf>
    <xf numFmtId="164" fontId="5" fillId="0" borderId="0" xfId="11" applyFont="1" applyAlignment="1">
      <alignment wrapText="1"/>
    </xf>
    <xf numFmtId="165" fontId="0" fillId="0" borderId="0" xfId="11" applyNumberFormat="1" applyFont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165" fontId="4" fillId="0" borderId="13" xfId="0" applyNumberFormat="1" applyFont="1" applyBorder="1" applyAlignment="1">
      <alignment horizontal="right" vertical="center" wrapText="1"/>
    </xf>
    <xf numFmtId="10" fontId="4" fillId="0" borderId="40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64" fontId="0" fillId="0" borderId="0" xfId="11" applyFont="1" applyFill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0" fontId="0" fillId="0" borderId="13" xfId="0" applyBorder="1" applyAlignment="1">
      <alignment horizontal="left" vertical="center" wrapText="1" indent="1"/>
    </xf>
    <xf numFmtId="165" fontId="4" fillId="0" borderId="13" xfId="0" applyNumberFormat="1" applyFont="1" applyBorder="1" applyAlignment="1">
      <alignment vertical="center"/>
    </xf>
    <xf numFmtId="10" fontId="4" fillId="0" borderId="13" xfId="0" applyNumberFormat="1" applyFont="1" applyBorder="1" applyAlignment="1">
      <alignment horizontal="center" vertical="center"/>
    </xf>
    <xf numFmtId="164" fontId="0" fillId="0" borderId="0" xfId="11" applyFont="1" applyFill="1" applyAlignment="1">
      <alignment horizontal="left" vertical="center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>
      <alignment horizontal="left" vertical="center" wrapText="1" indent="1"/>
    </xf>
    <xf numFmtId="2" fontId="0" fillId="0" borderId="40" xfId="0" applyNumberFormat="1" applyBorder="1" applyAlignment="1" applyProtection="1">
      <alignment horizontal="center" vertical="center" wrapText="1"/>
      <protection locked="0"/>
    </xf>
    <xf numFmtId="0" fontId="9" fillId="0" borderId="47" xfId="0" applyFont="1" applyBorder="1" applyAlignment="1">
      <alignment horizontal="center" vertical="center"/>
    </xf>
    <xf numFmtId="167" fontId="9" fillId="0" borderId="47" xfId="0" applyNumberFormat="1" applyFont="1" applyBorder="1" applyAlignment="1">
      <alignment horizontal="center" vertical="center"/>
    </xf>
    <xf numFmtId="0" fontId="0" fillId="5" borderId="47" xfId="6" applyFont="1" applyFill="1" applyBorder="1" applyAlignment="1">
      <alignment horizontal="left" vertical="center" wrapText="1"/>
    </xf>
    <xf numFmtId="0" fontId="0" fillId="0" borderId="0" xfId="11" applyNumberFormat="1" applyFont="1" applyAlignment="1">
      <alignment horizontal="left" vertical="center"/>
    </xf>
    <xf numFmtId="49" fontId="9" fillId="0" borderId="49" xfId="0" applyNumberFormat="1" applyFont="1" applyBorder="1" applyAlignment="1">
      <alignment horizontal="left" vertical="center"/>
    </xf>
    <xf numFmtId="0" fontId="4" fillId="0" borderId="49" xfId="0" applyFont="1" applyBorder="1" applyAlignment="1">
      <alignment wrapText="1"/>
    </xf>
    <xf numFmtId="0" fontId="4" fillId="0" borderId="49" xfId="0" applyFont="1" applyBorder="1" applyAlignment="1">
      <alignment horizontal="center"/>
    </xf>
    <xf numFmtId="165" fontId="4" fillId="0" borderId="50" xfId="0" applyNumberFormat="1" applyFont="1" applyBorder="1"/>
    <xf numFmtId="165" fontId="4" fillId="0" borderId="32" xfId="0" applyNumberFormat="1" applyFont="1" applyBorder="1"/>
    <xf numFmtId="0" fontId="0" fillId="0" borderId="50" xfId="0" applyBorder="1" applyAlignment="1">
      <alignment horizontal="left" vertical="center"/>
    </xf>
    <xf numFmtId="49" fontId="9" fillId="0" borderId="32" xfId="0" applyNumberFormat="1" applyFont="1" applyBorder="1" applyAlignment="1">
      <alignment horizontal="center" vertical="center"/>
    </xf>
    <xf numFmtId="165" fontId="9" fillId="0" borderId="32" xfId="0" applyNumberFormat="1" applyFont="1" applyBorder="1" applyAlignment="1">
      <alignment horizontal="center" vertical="center"/>
    </xf>
    <xf numFmtId="0" fontId="9" fillId="0" borderId="48" xfId="0" applyFont="1" applyBorder="1"/>
    <xf numFmtId="165" fontId="0" fillId="0" borderId="32" xfId="0" applyNumberFormat="1" applyBorder="1" applyAlignment="1">
      <alignment vertical="center"/>
    </xf>
    <xf numFmtId="165" fontId="9" fillId="0" borderId="32" xfId="0" applyNumberFormat="1" applyFont="1" applyBorder="1"/>
    <xf numFmtId="10" fontId="4" fillId="0" borderId="32" xfId="2" applyNumberFormat="1" applyFont="1" applyBorder="1"/>
    <xf numFmtId="10" fontId="9" fillId="0" borderId="32" xfId="0" applyNumberFormat="1" applyFont="1" applyBorder="1"/>
    <xf numFmtId="0" fontId="0" fillId="0" borderId="48" xfId="0" applyBorder="1"/>
    <xf numFmtId="2" fontId="4" fillId="0" borderId="32" xfId="0" applyNumberFormat="1" applyFont="1" applyBorder="1"/>
    <xf numFmtId="0" fontId="0" fillId="6" borderId="54" xfId="0" applyFill="1" applyBorder="1" applyAlignment="1">
      <alignment horizontal="center" vertical="center" wrapText="1"/>
    </xf>
    <xf numFmtId="2" fontId="4" fillId="6" borderId="5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54" xfId="0" applyNumberFormat="1" applyFont="1" applyFill="1" applyBorder="1" applyAlignment="1">
      <alignment vertical="center"/>
    </xf>
    <xf numFmtId="165" fontId="4" fillId="6" borderId="54" xfId="0" applyNumberFormat="1" applyFont="1" applyFill="1" applyBorder="1" applyAlignment="1">
      <alignment horizontal="center" vertical="center" wrapText="1"/>
    </xf>
    <xf numFmtId="10" fontId="4" fillId="6" borderId="55" xfId="0" applyNumberFormat="1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left" vertical="center" wrapText="1" indent="1"/>
    </xf>
    <xf numFmtId="0" fontId="0" fillId="6" borderId="49" xfId="0" applyFill="1" applyBorder="1" applyAlignment="1">
      <alignment horizontal="center" vertical="center" wrapText="1"/>
    </xf>
    <xf numFmtId="2" fontId="4" fillId="6" borderId="49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49" xfId="0" applyNumberFormat="1" applyFont="1" applyFill="1" applyBorder="1" applyAlignment="1">
      <alignment vertical="center"/>
    </xf>
    <xf numFmtId="165" fontId="4" fillId="6" borderId="49" xfId="0" applyNumberFormat="1" applyFont="1" applyFill="1" applyBorder="1" applyAlignment="1">
      <alignment horizontal="center" vertical="center" wrapText="1"/>
    </xf>
    <xf numFmtId="10" fontId="4" fillId="6" borderId="5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shrinkToFit="1"/>
    </xf>
    <xf numFmtId="0" fontId="9" fillId="3" borderId="9" xfId="0" applyFont="1" applyFill="1" applyBorder="1" applyAlignment="1">
      <alignment horizontal="center" vertical="center" wrapText="1"/>
    </xf>
    <xf numFmtId="0" fontId="0" fillId="6" borderId="56" xfId="0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/>
    </xf>
    <xf numFmtId="165" fontId="4" fillId="0" borderId="57" xfId="0" applyNumberFormat="1" applyFont="1" applyBorder="1"/>
    <xf numFmtId="2" fontId="4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>
      <alignment horizontal="left" vertical="center" wrapText="1" indent="1"/>
    </xf>
    <xf numFmtId="0" fontId="9" fillId="0" borderId="32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165" fontId="9" fillId="0" borderId="50" xfId="0" applyNumberFormat="1" applyFont="1" applyBorder="1" applyAlignment="1">
      <alignment vertical="center"/>
    </xf>
    <xf numFmtId="10" fontId="4" fillId="0" borderId="32" xfId="2" applyNumberFormat="1" applyFont="1" applyFill="1" applyBorder="1" applyAlignment="1">
      <alignment vertical="center"/>
    </xf>
    <xf numFmtId="0" fontId="4" fillId="0" borderId="49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/>
    </xf>
    <xf numFmtId="165" fontId="4" fillId="0" borderId="50" xfId="0" applyNumberFormat="1" applyFont="1" applyBorder="1" applyAlignment="1">
      <alignment vertical="center"/>
    </xf>
    <xf numFmtId="164" fontId="0" fillId="0" borderId="0" xfId="11" applyFont="1" applyFill="1"/>
    <xf numFmtId="1" fontId="9" fillId="0" borderId="32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left" vertical="center" wrapText="1" indent="1"/>
    </xf>
    <xf numFmtId="0" fontId="0" fillId="0" borderId="47" xfId="0" applyBorder="1" applyAlignment="1">
      <alignment horizontal="center" vertical="center" wrapText="1"/>
    </xf>
    <xf numFmtId="2" fontId="4" fillId="0" borderId="44" xfId="0" applyNumberFormat="1" applyFont="1" applyBorder="1" applyAlignment="1" applyProtection="1">
      <alignment horizontal="center" vertical="center" wrapText="1"/>
      <protection locked="0"/>
    </xf>
    <xf numFmtId="165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>
      <alignment vertical="center" wrapText="1"/>
    </xf>
    <xf numFmtId="165" fontId="4" fillId="4" borderId="0" xfId="0" applyNumberFormat="1" applyFont="1" applyFill="1" applyAlignment="1">
      <alignment vertical="center"/>
    </xf>
    <xf numFmtId="165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5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/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4" xfId="0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165" fontId="4" fillId="0" borderId="5" xfId="0" applyNumberFormat="1" applyFont="1" applyBorder="1"/>
    <xf numFmtId="0" fontId="0" fillId="0" borderId="3" xfId="0" applyBorder="1" applyAlignment="1">
      <alignment horizontal="center"/>
    </xf>
    <xf numFmtId="0" fontId="9" fillId="0" borderId="48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165" fontId="8" fillId="3" borderId="9" xfId="0" applyNumberFormat="1" applyFont="1" applyFill="1" applyBorder="1" applyAlignment="1">
      <alignment horizontal="center" vertical="center"/>
    </xf>
    <xf numFmtId="165" fontId="11" fillId="3" borderId="11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165" fontId="4" fillId="0" borderId="20" xfId="0" applyNumberFormat="1" applyFont="1" applyBorder="1" applyAlignment="1">
      <alignment vertical="center"/>
    </xf>
    <xf numFmtId="165" fontId="4" fillId="0" borderId="15" xfId="0" applyNumberFormat="1" applyFont="1" applyBorder="1" applyAlignment="1">
      <alignment vertical="center"/>
    </xf>
    <xf numFmtId="165" fontId="4" fillId="0" borderId="47" xfId="0" applyNumberFormat="1" applyFont="1" applyBorder="1" applyAlignment="1">
      <alignment vertical="center"/>
    </xf>
    <xf numFmtId="165" fontId="4" fillId="0" borderId="44" xfId="0" applyNumberFormat="1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165" fontId="4" fillId="0" borderId="18" xfId="0" applyNumberFormat="1" applyFont="1" applyBorder="1" applyAlignment="1">
      <alignment vertical="center"/>
    </xf>
    <xf numFmtId="165" fontId="4" fillId="0" borderId="14" xfId="0" applyNumberFormat="1" applyFont="1" applyBorder="1" applyAlignment="1">
      <alignment vertical="center"/>
    </xf>
    <xf numFmtId="0" fontId="14" fillId="3" borderId="23" xfId="7" applyFont="1" applyFill="1" applyBorder="1" applyAlignment="1">
      <alignment horizontal="center" vertical="center" wrapText="1"/>
    </xf>
    <xf numFmtId="0" fontId="14" fillId="3" borderId="24" xfId="7" applyFont="1" applyFill="1" applyBorder="1" applyAlignment="1">
      <alignment horizontal="center" vertical="center" wrapText="1"/>
    </xf>
    <xf numFmtId="0" fontId="13" fillId="0" borderId="23" xfId="7" applyBorder="1" applyAlignment="1">
      <alignment horizontal="center"/>
    </xf>
    <xf numFmtId="0" fontId="13" fillId="0" borderId="24" xfId="7" applyBorder="1" applyAlignment="1">
      <alignment horizontal="center"/>
    </xf>
    <xf numFmtId="0" fontId="9" fillId="3" borderId="9" xfId="7" applyFont="1" applyFill="1" applyBorder="1" applyAlignment="1">
      <alignment horizontal="left" vertical="center"/>
    </xf>
    <xf numFmtId="0" fontId="4" fillId="3" borderId="10" xfId="7" applyFont="1" applyFill="1" applyBorder="1" applyAlignment="1">
      <alignment horizontal="left" vertical="center"/>
    </xf>
    <xf numFmtId="0" fontId="4" fillId="3" borderId="11" xfId="7" applyFont="1" applyFill="1" applyBorder="1" applyAlignment="1">
      <alignment horizontal="left" vertical="center"/>
    </xf>
    <xf numFmtId="0" fontId="4" fillId="0" borderId="0" xfId="7" applyFont="1" applyAlignment="1">
      <alignment horizontal="center" vertical="center"/>
    </xf>
    <xf numFmtId="0" fontId="9" fillId="3" borderId="10" xfId="7" applyFont="1" applyFill="1" applyBorder="1" applyAlignment="1">
      <alignment horizontal="left" vertical="center"/>
    </xf>
    <xf numFmtId="0" fontId="9" fillId="3" borderId="11" xfId="7" applyFont="1" applyFill="1" applyBorder="1" applyAlignment="1">
      <alignment horizontal="left" vertical="center"/>
    </xf>
    <xf numFmtId="0" fontId="8" fillId="3" borderId="9" xfId="7" applyFont="1" applyFill="1" applyBorder="1" applyAlignment="1">
      <alignment horizontal="center" vertical="center"/>
    </xf>
    <xf numFmtId="0" fontId="8" fillId="3" borderId="10" xfId="7" applyFont="1" applyFill="1" applyBorder="1" applyAlignment="1">
      <alignment horizontal="center" vertical="center"/>
    </xf>
    <xf numFmtId="0" fontId="4" fillId="0" borderId="18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4" fillId="3" borderId="9" xfId="7" applyFont="1" applyFill="1" applyBorder="1" applyAlignment="1"/>
    <xf numFmtId="0" fontId="13" fillId="3" borderId="11" xfId="7" applyFill="1" applyBorder="1" applyAlignment="1"/>
    <xf numFmtId="0" fontId="4" fillId="0" borderId="9" xfId="7" applyFont="1" applyBorder="1" applyAlignment="1"/>
    <xf numFmtId="0" fontId="13" fillId="0" borderId="11" xfId="7" applyBorder="1" applyAlignment="1"/>
  </cellXfs>
  <cellStyles count="15">
    <cellStyle name="Moneda" xfId="11" builtinId="4"/>
    <cellStyle name="Moneda 2" xfId="4" xr:uid="{00000000-0005-0000-0000-000001000000}"/>
    <cellStyle name="Moneda 2 2" xfId="5" xr:uid="{00000000-0005-0000-0000-000002000000}"/>
    <cellStyle name="Moneda 3" xfId="10" xr:uid="{00000000-0005-0000-0000-000003000000}"/>
    <cellStyle name="Moneda 4" xfId="14" xr:uid="{00000000-0005-0000-0000-000004000000}"/>
    <cellStyle name="Normal" xfId="0" builtinId="0"/>
    <cellStyle name="Normal 10" xfId="6" xr:uid="{00000000-0005-0000-0000-000006000000}"/>
    <cellStyle name="normal 2" xfId="3" xr:uid="{00000000-0005-0000-0000-000007000000}"/>
    <cellStyle name="Normal 2 2" xfId="1" xr:uid="{00000000-0005-0000-0000-000008000000}"/>
    <cellStyle name="Normal 3" xfId="8" xr:uid="{00000000-0005-0000-0000-000009000000}"/>
    <cellStyle name="Normal 4" xfId="7" xr:uid="{00000000-0005-0000-0000-00000A000000}"/>
    <cellStyle name="Normal 5" xfId="12" xr:uid="{00000000-0005-0000-0000-00000B000000}"/>
    <cellStyle name="Porcentaje" xfId="2" builtinId="5"/>
    <cellStyle name="Porcentaje 2" xfId="9" xr:uid="{00000000-0005-0000-0000-00000D000000}"/>
    <cellStyle name="Porcentaje 3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136077</xdr:colOff>
      <xdr:row>0</xdr:row>
      <xdr:rowOff>0</xdr:rowOff>
    </xdr:from>
    <xdr:to>
      <xdr:col>5</xdr:col>
      <xdr:colOff>21053</xdr:colOff>
      <xdr:row>4</xdr:row>
      <xdr:rowOff>99786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848" b="18884"/>
        <a:stretch/>
      </xdr:blipFill>
      <xdr:spPr>
        <a:xfrm>
          <a:off x="136077" y="0"/>
          <a:ext cx="5370287" cy="126092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V84"/>
  <sheetViews>
    <sheetView showGridLines="0" tabSelected="1" view="pageBreakPreview" topLeftCell="A4" zoomScaleNormal="100" zoomScaleSheetLayoutView="100" zoomScalePageLayoutView="70" workbookViewId="0">
      <pane ySplit="6" topLeftCell="A10" activePane="bottomLeft" state="frozen"/>
      <selection pane="bottomLeft" activeCell="G18" sqref="G18"/>
      <selection activeCell="A4" sqref="A4"/>
    </sheetView>
  </sheetViews>
  <sheetFormatPr defaultColWidth="11.42578125" defaultRowHeight="13.15"/>
  <cols>
    <col min="1" max="1" width="2.85546875" customWidth="1"/>
    <col min="2" max="2" width="3.85546875" customWidth="1"/>
    <col min="3" max="3" width="7.85546875" style="6" bestFit="1" customWidth="1"/>
    <col min="4" max="4" width="54.140625" style="4" customWidth="1"/>
    <col min="5" max="5" width="10" style="5" customWidth="1"/>
    <col min="6" max="6" width="10.5703125" style="6" customWidth="1"/>
    <col min="7" max="7" width="14.85546875" style="6" customWidth="1"/>
    <col min="8" max="8" width="14.42578125" style="7" bestFit="1" customWidth="1"/>
    <col min="9" max="9" width="15.5703125" style="7" bestFit="1" customWidth="1"/>
    <col min="10" max="10" width="13" style="7" bestFit="1" customWidth="1"/>
    <col min="11" max="11" width="3.85546875" style="8" customWidth="1"/>
    <col min="12" max="12" width="15.5703125" bestFit="1" customWidth="1"/>
    <col min="13" max="14" width="14.85546875" style="130" bestFit="1" customWidth="1"/>
  </cols>
  <sheetData>
    <row r="1" spans="2:256" ht="13.9" thickBot="1"/>
    <row r="2" spans="2:256" s="2" customFormat="1" ht="12.6" customHeight="1">
      <c r="B2" s="259"/>
      <c r="C2" s="260"/>
      <c r="D2" s="260"/>
      <c r="E2" s="260"/>
      <c r="F2" s="260"/>
      <c r="G2" s="260"/>
      <c r="H2" s="260"/>
      <c r="I2" s="260"/>
      <c r="J2" s="260"/>
      <c r="K2" s="261"/>
      <c r="L2" s="3"/>
      <c r="M2" s="131"/>
      <c r="N2" s="13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</row>
    <row r="3" spans="2:256" s="2" customFormat="1" ht="33" customHeight="1">
      <c r="B3" s="262"/>
      <c r="C3" s="263"/>
      <c r="D3" s="263"/>
      <c r="E3" s="263"/>
      <c r="F3" s="263"/>
      <c r="G3" s="263"/>
      <c r="H3" s="263"/>
      <c r="I3" s="263"/>
      <c r="J3" s="263"/>
      <c r="K3" s="264"/>
      <c r="L3" s="3"/>
      <c r="M3" s="131"/>
      <c r="N3" s="13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</row>
    <row r="4" spans="2:256" s="2" customFormat="1" ht="33" customHeight="1">
      <c r="B4" s="262"/>
      <c r="C4" s="263"/>
      <c r="D4" s="263"/>
      <c r="E4" s="263"/>
      <c r="F4" s="263"/>
      <c r="G4" s="263"/>
      <c r="H4" s="263"/>
      <c r="I4" s="263"/>
      <c r="J4" s="263"/>
      <c r="K4" s="264"/>
      <c r="L4" s="3"/>
      <c r="M4" s="131"/>
      <c r="N4" s="13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</row>
    <row r="5" spans="2:256" s="1" customFormat="1" ht="12.75" customHeight="1">
      <c r="B5" s="262"/>
      <c r="C5" s="263"/>
      <c r="D5" s="263"/>
      <c r="E5" s="263"/>
      <c r="F5" s="263"/>
      <c r="G5" s="263"/>
      <c r="H5" s="263"/>
      <c r="I5" s="263"/>
      <c r="J5" s="263"/>
      <c r="K5" s="264"/>
      <c r="M5" s="132"/>
      <c r="N5" s="132"/>
      <c r="IN5" s="2"/>
      <c r="IO5" s="2"/>
      <c r="IP5" s="2"/>
      <c r="IQ5" s="2"/>
      <c r="IR5" s="2"/>
      <c r="IS5" s="2"/>
      <c r="IT5" s="2"/>
      <c r="IU5" s="2"/>
      <c r="IV5" s="2"/>
    </row>
    <row r="6" spans="2:256" s="1" customFormat="1" ht="15.6" customHeight="1">
      <c r="B6" s="234" t="s">
        <v>0</v>
      </c>
      <c r="C6" s="235"/>
      <c r="D6" s="235"/>
      <c r="E6" s="235"/>
      <c r="F6" s="235"/>
      <c r="G6" s="235"/>
      <c r="H6" s="235"/>
      <c r="I6" s="235"/>
      <c r="J6" s="235"/>
      <c r="K6" s="236"/>
      <c r="M6" s="132"/>
      <c r="N6" s="132"/>
      <c r="IN6" s="2"/>
      <c r="IO6" s="2"/>
      <c r="IP6" s="2"/>
      <c r="IQ6" s="2"/>
      <c r="IR6" s="2"/>
      <c r="IS6" s="2"/>
      <c r="IT6" s="2"/>
      <c r="IU6" s="2"/>
      <c r="IV6" s="2"/>
    </row>
    <row r="7" spans="2:256" s="2" customFormat="1" ht="14.45" thickBot="1">
      <c r="B7" s="237"/>
      <c r="C7" s="238"/>
      <c r="D7" s="238"/>
      <c r="E7" s="238"/>
      <c r="F7" s="238"/>
      <c r="G7" s="238"/>
      <c r="H7" s="238"/>
      <c r="I7" s="238"/>
      <c r="J7" s="238"/>
      <c r="K7" s="239"/>
      <c r="L7" s="3"/>
      <c r="M7" s="131"/>
      <c r="N7" s="13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</row>
    <row r="8" spans="2:256" s="9" customFormat="1" ht="13.9" thickBot="1">
      <c r="B8" s="46"/>
      <c r="C8" s="265"/>
      <c r="D8" s="265"/>
      <c r="E8" s="265"/>
      <c r="F8" s="265"/>
      <c r="G8" s="265"/>
      <c r="H8" s="265"/>
      <c r="I8" s="265"/>
      <c r="J8" s="265"/>
      <c r="K8" s="47"/>
      <c r="M8" s="129"/>
      <c r="N8" s="129"/>
    </row>
    <row r="9" spans="2:256" s="9" customFormat="1" ht="25.5" customHeight="1" thickBot="1">
      <c r="B9" s="10"/>
      <c r="C9" s="12" t="s">
        <v>1</v>
      </c>
      <c r="D9" s="12" t="s">
        <v>2</v>
      </c>
      <c r="E9" s="13" t="s">
        <v>3</v>
      </c>
      <c r="F9" s="14" t="s">
        <v>4</v>
      </c>
      <c r="G9" s="15" t="s">
        <v>5</v>
      </c>
      <c r="H9" s="15" t="s">
        <v>6</v>
      </c>
      <c r="I9" s="15" t="s">
        <v>7</v>
      </c>
      <c r="J9" s="16" t="s">
        <v>8</v>
      </c>
      <c r="K9" s="29"/>
      <c r="M9" s="150"/>
      <c r="N9" s="129"/>
    </row>
    <row r="10" spans="2:256" s="9" customFormat="1" ht="13.9" thickBot="1">
      <c r="B10" s="10"/>
      <c r="C10" s="177"/>
      <c r="D10" s="17"/>
      <c r="E10" s="18"/>
      <c r="F10" s="19"/>
      <c r="G10" s="20"/>
      <c r="H10" s="20"/>
      <c r="I10" s="20"/>
      <c r="J10" s="21"/>
      <c r="K10" s="29"/>
      <c r="M10" s="129"/>
      <c r="N10" s="129"/>
    </row>
    <row r="11" spans="2:256" s="9" customFormat="1" ht="13.9" thickBot="1">
      <c r="B11" s="10"/>
      <c r="C11" s="178">
        <v>1</v>
      </c>
      <c r="D11" s="240" t="s">
        <v>9</v>
      </c>
      <c r="E11" s="241"/>
      <c r="F11" s="241"/>
      <c r="G11" s="241"/>
      <c r="H11" s="242"/>
      <c r="I11" s="22">
        <f>SUM(H12:H13)</f>
        <v>2417301.35</v>
      </c>
      <c r="J11" s="23">
        <f>I11/$I$48</f>
        <v>5.8231266291260186E-2</v>
      </c>
      <c r="K11" s="29"/>
      <c r="M11" s="129"/>
      <c r="N11" s="129"/>
    </row>
    <row r="12" spans="2:256" s="25" customFormat="1">
      <c r="B12" s="134"/>
      <c r="C12" s="118" t="s">
        <v>10</v>
      </c>
      <c r="D12" s="115" t="s">
        <v>11</v>
      </c>
      <c r="E12" s="118" t="s">
        <v>12</v>
      </c>
      <c r="F12" s="116">
        <v>134</v>
      </c>
      <c r="G12" s="135">
        <v>4318</v>
      </c>
      <c r="H12" s="24">
        <f>F12*G12</f>
        <v>578612</v>
      </c>
      <c r="I12" s="117"/>
      <c r="J12" s="136"/>
      <c r="K12" s="137"/>
      <c r="M12" s="138"/>
      <c r="N12" s="138"/>
    </row>
    <row r="13" spans="2:256" s="25" customFormat="1" ht="13.9" thickBot="1">
      <c r="B13" s="134"/>
      <c r="C13" s="118" t="s">
        <v>13</v>
      </c>
      <c r="D13" s="115" t="s">
        <v>14</v>
      </c>
      <c r="E13" s="118" t="s">
        <v>15</v>
      </c>
      <c r="F13" s="116">
        <v>1</v>
      </c>
      <c r="G13" s="135">
        <v>1838689.35</v>
      </c>
      <c r="H13" s="24">
        <f>F13*G13</f>
        <v>1838689.35</v>
      </c>
      <c r="I13" s="117"/>
      <c r="J13" s="136"/>
      <c r="K13" s="137"/>
      <c r="L13" s="139"/>
      <c r="M13" s="138"/>
      <c r="N13" s="138"/>
    </row>
    <row r="14" spans="2:256" s="9" customFormat="1" ht="13.9" thickBot="1">
      <c r="B14" s="10"/>
      <c r="C14" s="178">
        <f>+C11+1</f>
        <v>2</v>
      </c>
      <c r="D14" s="240" t="s">
        <v>16</v>
      </c>
      <c r="E14" s="241"/>
      <c r="F14" s="241"/>
      <c r="G14" s="241"/>
      <c r="H14" s="242"/>
      <c r="I14" s="22">
        <f>SUM(H15:H21)</f>
        <v>4288285.0999999996</v>
      </c>
      <c r="J14" s="23">
        <f>I14/$I$48</f>
        <v>0.10330208585327737</v>
      </c>
      <c r="K14" s="29"/>
      <c r="M14" s="129"/>
      <c r="N14" s="129"/>
    </row>
    <row r="15" spans="2:256" s="9" customFormat="1">
      <c r="B15" s="10"/>
      <c r="C15" s="180"/>
      <c r="D15" s="171" t="s">
        <v>17</v>
      </c>
      <c r="E15" s="172"/>
      <c r="F15" s="173"/>
      <c r="G15" s="174"/>
      <c r="H15" s="175"/>
      <c r="I15" s="174"/>
      <c r="J15" s="176"/>
      <c r="K15" s="29"/>
      <c r="M15" s="129"/>
      <c r="N15" s="129"/>
    </row>
    <row r="16" spans="2:256" s="9" customFormat="1" ht="26.45">
      <c r="B16" s="10"/>
      <c r="C16" s="181" t="s">
        <v>18</v>
      </c>
      <c r="D16" s="140" t="s">
        <v>19</v>
      </c>
      <c r="E16" s="28" t="s">
        <v>20</v>
      </c>
      <c r="F16" s="187">
        <v>12</v>
      </c>
      <c r="G16" s="141">
        <v>56946</v>
      </c>
      <c r="H16" s="24">
        <f t="shared" ref="H16:H21" si="0">F16*G16</f>
        <v>683352</v>
      </c>
      <c r="I16" s="141"/>
      <c r="J16" s="142"/>
      <c r="K16" s="29"/>
      <c r="M16" s="143"/>
      <c r="N16" s="143"/>
    </row>
    <row r="17" spans="2:14" s="9" customFormat="1" ht="26.45">
      <c r="B17" s="10"/>
      <c r="C17" s="181" t="s">
        <v>21</v>
      </c>
      <c r="D17" s="115" t="s">
        <v>22</v>
      </c>
      <c r="E17" s="118" t="s">
        <v>20</v>
      </c>
      <c r="F17" s="116">
        <v>3</v>
      </c>
      <c r="G17" s="119">
        <v>270977.7</v>
      </c>
      <c r="H17" s="24">
        <f t="shared" si="0"/>
        <v>812933.10000000009</v>
      </c>
      <c r="I17" s="119"/>
      <c r="J17" s="120"/>
      <c r="K17" s="29"/>
      <c r="M17" s="143"/>
      <c r="N17" s="143"/>
    </row>
    <row r="18" spans="2:14" s="9" customFormat="1" ht="26.45">
      <c r="B18" s="10"/>
      <c r="C18" s="181" t="s">
        <v>23</v>
      </c>
      <c r="D18" s="198" t="s">
        <v>24</v>
      </c>
      <c r="E18" s="199" t="s">
        <v>20</v>
      </c>
      <c r="F18" s="200">
        <v>3</v>
      </c>
      <c r="G18" s="201">
        <v>64000</v>
      </c>
      <c r="H18" s="24">
        <f t="shared" si="0"/>
        <v>192000</v>
      </c>
      <c r="I18" s="201"/>
      <c r="J18" s="202"/>
      <c r="K18" s="29"/>
      <c r="M18" s="143"/>
      <c r="N18" s="143"/>
    </row>
    <row r="19" spans="2:14" s="9" customFormat="1">
      <c r="B19" s="10"/>
      <c r="C19" s="180"/>
      <c r="D19" s="171" t="s">
        <v>25</v>
      </c>
      <c r="E19" s="172"/>
      <c r="F19" s="173"/>
      <c r="G19" s="174"/>
      <c r="H19" s="175"/>
      <c r="I19" s="174"/>
      <c r="J19" s="176"/>
      <c r="K19" s="29"/>
      <c r="M19" s="129"/>
      <c r="N19" s="129"/>
    </row>
    <row r="20" spans="2:14" s="9" customFormat="1">
      <c r="B20" s="10"/>
      <c r="C20" s="181" t="s">
        <v>26</v>
      </c>
      <c r="D20" s="140" t="s">
        <v>27</v>
      </c>
      <c r="E20" s="28" t="s">
        <v>20</v>
      </c>
      <c r="F20" s="144">
        <v>1</v>
      </c>
      <c r="G20" s="141">
        <v>700000</v>
      </c>
      <c r="H20" s="24">
        <f t="shared" si="0"/>
        <v>700000</v>
      </c>
      <c r="I20" s="141"/>
      <c r="J20" s="142"/>
      <c r="K20" s="29"/>
      <c r="M20" s="129"/>
      <c r="N20" s="129"/>
    </row>
    <row r="21" spans="2:14" s="9" customFormat="1" ht="27" thickBot="1">
      <c r="B21" s="10"/>
      <c r="C21" s="181" t="s">
        <v>28</v>
      </c>
      <c r="D21" s="115" t="s">
        <v>29</v>
      </c>
      <c r="E21" s="118" t="s">
        <v>20</v>
      </c>
      <c r="F21" s="116">
        <v>1</v>
      </c>
      <c r="G21" s="119">
        <v>1900000</v>
      </c>
      <c r="H21" s="24">
        <f t="shared" si="0"/>
        <v>1900000</v>
      </c>
      <c r="I21" s="119"/>
      <c r="J21" s="120"/>
      <c r="K21" s="29"/>
      <c r="L21" s="48"/>
      <c r="M21" s="143"/>
      <c r="N21" s="143"/>
    </row>
    <row r="22" spans="2:14" s="9" customFormat="1" ht="13.9" thickBot="1">
      <c r="B22" s="10"/>
      <c r="C22" s="178">
        <f>+C14+1</f>
        <v>3</v>
      </c>
      <c r="D22" s="240" t="s">
        <v>30</v>
      </c>
      <c r="E22" s="241"/>
      <c r="F22" s="241"/>
      <c r="G22" s="241"/>
      <c r="H22" s="242"/>
      <c r="I22" s="22">
        <f>SUM(H23:H32)</f>
        <v>24097788.940000001</v>
      </c>
      <c r="J22" s="23">
        <f>I22/$I$48</f>
        <v>0.58050055066395612</v>
      </c>
      <c r="K22" s="29"/>
      <c r="L22" s="129"/>
      <c r="M22" s="129"/>
      <c r="N22" s="129"/>
    </row>
    <row r="23" spans="2:14" s="9" customFormat="1">
      <c r="B23" s="10"/>
      <c r="C23" s="179"/>
      <c r="D23" s="171" t="s">
        <v>17</v>
      </c>
      <c r="E23" s="166"/>
      <c r="F23" s="167"/>
      <c r="G23" s="168"/>
      <c r="H23" s="169"/>
      <c r="I23" s="168"/>
      <c r="J23" s="170"/>
      <c r="K23" s="29"/>
      <c r="M23" s="129"/>
      <c r="N23" s="129"/>
    </row>
    <row r="24" spans="2:14" s="9" customFormat="1" ht="52.9">
      <c r="B24" s="10"/>
      <c r="C24" s="181" t="s">
        <v>31</v>
      </c>
      <c r="D24" s="140" t="s">
        <v>32</v>
      </c>
      <c r="E24" s="28" t="s">
        <v>20</v>
      </c>
      <c r="F24" s="144">
        <v>3</v>
      </c>
      <c r="G24" s="141">
        <v>3081257.56</v>
      </c>
      <c r="H24" s="24">
        <f t="shared" ref="H24:H32" si="1">F24*G24</f>
        <v>9243772.6799999997</v>
      </c>
      <c r="I24" s="141"/>
      <c r="J24" s="142"/>
      <c r="K24" s="29"/>
      <c r="M24" s="129"/>
      <c r="N24" s="129"/>
    </row>
    <row r="25" spans="2:14" s="9" customFormat="1" ht="26.45">
      <c r="B25" s="10"/>
      <c r="C25" s="181" t="s">
        <v>33</v>
      </c>
      <c r="D25" s="115" t="s">
        <v>34</v>
      </c>
      <c r="E25" s="28" t="s">
        <v>15</v>
      </c>
      <c r="F25" s="121">
        <v>1</v>
      </c>
      <c r="G25" s="119">
        <v>142378.6</v>
      </c>
      <c r="H25" s="24">
        <f t="shared" si="1"/>
        <v>142378.6</v>
      </c>
      <c r="I25" s="119"/>
      <c r="J25" s="120"/>
      <c r="K25" s="29"/>
      <c r="M25" s="129"/>
      <c r="N25" s="150"/>
    </row>
    <row r="26" spans="2:14" s="9" customFormat="1" ht="66">
      <c r="B26" s="10"/>
      <c r="C26" s="181" t="s">
        <v>35</v>
      </c>
      <c r="D26" s="188" t="s">
        <v>36</v>
      </c>
      <c r="E26" s="28" t="s">
        <v>20</v>
      </c>
      <c r="F26" s="121">
        <v>3</v>
      </c>
      <c r="G26" s="119">
        <v>469733.19</v>
      </c>
      <c r="H26" s="24">
        <f t="shared" si="1"/>
        <v>1409199.57</v>
      </c>
      <c r="I26" s="119"/>
      <c r="J26" s="120"/>
      <c r="K26" s="29"/>
      <c r="M26" s="129"/>
      <c r="N26" s="150"/>
    </row>
    <row r="27" spans="2:14" s="9" customFormat="1">
      <c r="B27" s="10"/>
      <c r="C27" s="180"/>
      <c r="D27" s="171" t="s">
        <v>37</v>
      </c>
      <c r="E27" s="172"/>
      <c r="F27" s="173"/>
      <c r="G27" s="174"/>
      <c r="H27" s="175"/>
      <c r="I27" s="174"/>
      <c r="J27" s="176"/>
      <c r="K27" s="29"/>
      <c r="M27" s="129"/>
      <c r="N27" s="129"/>
    </row>
    <row r="28" spans="2:14" s="9" customFormat="1" ht="52.9">
      <c r="B28" s="10"/>
      <c r="C28" s="181" t="s">
        <v>38</v>
      </c>
      <c r="D28" s="140" t="s">
        <v>39</v>
      </c>
      <c r="E28" s="28" t="s">
        <v>20</v>
      </c>
      <c r="F28" s="144">
        <v>10</v>
      </c>
      <c r="G28" s="141">
        <v>607301.56000000006</v>
      </c>
      <c r="H28" s="24">
        <f t="shared" ref="H28" si="2">F28*G28</f>
        <v>6073015.6000000006</v>
      </c>
      <c r="I28" s="141"/>
      <c r="J28" s="142"/>
      <c r="K28" s="29"/>
      <c r="M28" s="143"/>
      <c r="N28" s="143"/>
    </row>
    <row r="29" spans="2:14" s="9" customFormat="1">
      <c r="B29" s="10"/>
      <c r="C29" s="180"/>
      <c r="D29" s="171" t="s">
        <v>25</v>
      </c>
      <c r="E29" s="172"/>
      <c r="F29" s="173"/>
      <c r="G29" s="174"/>
      <c r="H29" s="175"/>
      <c r="I29" s="174"/>
      <c r="J29" s="176"/>
      <c r="K29" s="29"/>
      <c r="M29" s="129"/>
      <c r="N29" s="129"/>
    </row>
    <row r="30" spans="2:14" s="9" customFormat="1" ht="66">
      <c r="B30" s="10"/>
      <c r="C30" s="181" t="s">
        <v>40</v>
      </c>
      <c r="D30" s="115" t="s">
        <v>41</v>
      </c>
      <c r="E30" s="28" t="s">
        <v>20</v>
      </c>
      <c r="F30" s="121">
        <v>1</v>
      </c>
      <c r="G30" s="119">
        <v>6617310.6900000004</v>
      </c>
      <c r="H30" s="24">
        <f t="shared" si="1"/>
        <v>6617310.6900000004</v>
      </c>
      <c r="I30" s="119"/>
      <c r="J30" s="120"/>
      <c r="K30" s="29"/>
      <c r="M30" s="129"/>
      <c r="N30" s="150"/>
    </row>
    <row r="31" spans="2:14" s="9" customFormat="1" ht="26.45">
      <c r="B31" s="10"/>
      <c r="C31" s="181" t="s">
        <v>42</v>
      </c>
      <c r="D31" s="115" t="s">
        <v>34</v>
      </c>
      <c r="E31" s="28" t="s">
        <v>15</v>
      </c>
      <c r="F31" s="121">
        <v>1</v>
      </c>
      <c r="G31" s="119">
        <v>142378.6</v>
      </c>
      <c r="H31" s="24">
        <f t="shared" si="1"/>
        <v>142378.6</v>
      </c>
      <c r="I31" s="119"/>
      <c r="J31" s="120"/>
      <c r="K31" s="29"/>
      <c r="M31" s="129"/>
      <c r="N31" s="150"/>
    </row>
    <row r="32" spans="2:14" s="9" customFormat="1" ht="79.900000000000006" thickBot="1">
      <c r="B32" s="10"/>
      <c r="C32" s="181" t="s">
        <v>43</v>
      </c>
      <c r="D32" s="115" t="s">
        <v>44</v>
      </c>
      <c r="E32" s="28" t="s">
        <v>20</v>
      </c>
      <c r="F32" s="121">
        <v>1</v>
      </c>
      <c r="G32" s="119">
        <v>469733.2</v>
      </c>
      <c r="H32" s="24">
        <f t="shared" si="1"/>
        <v>469733.2</v>
      </c>
      <c r="I32" s="119"/>
      <c r="J32" s="120"/>
      <c r="K32" s="29"/>
      <c r="M32" s="129"/>
      <c r="N32" s="129"/>
    </row>
    <row r="33" spans="2:14" s="9" customFormat="1" ht="13.9" thickBot="1">
      <c r="B33" s="10"/>
      <c r="C33" s="178">
        <f>+C22+1</f>
        <v>4</v>
      </c>
      <c r="D33" s="240" t="s">
        <v>45</v>
      </c>
      <c r="E33" s="241"/>
      <c r="F33" s="241"/>
      <c r="G33" s="241"/>
      <c r="H33" s="242"/>
      <c r="I33" s="22">
        <f>SUM(H34:H37)</f>
        <v>4481805.12</v>
      </c>
      <c r="J33" s="23">
        <f>I33/$I$48</f>
        <v>0.10796386119101506</v>
      </c>
      <c r="K33" s="29"/>
      <c r="L33" s="129"/>
      <c r="M33" s="129"/>
      <c r="N33" s="129"/>
    </row>
    <row r="34" spans="2:14" s="9" customFormat="1">
      <c r="B34" s="10"/>
      <c r="C34" s="179"/>
      <c r="D34" s="171" t="s">
        <v>17</v>
      </c>
      <c r="E34" s="166"/>
      <c r="F34" s="167"/>
      <c r="G34" s="168"/>
      <c r="H34" s="169"/>
      <c r="I34" s="168"/>
      <c r="J34" s="170"/>
      <c r="K34" s="29"/>
      <c r="M34" s="129"/>
      <c r="N34" s="129"/>
    </row>
    <row r="35" spans="2:14" s="9" customFormat="1" ht="52.9">
      <c r="B35" s="10"/>
      <c r="C35" s="181" t="s">
        <v>46</v>
      </c>
      <c r="D35" s="115" t="s">
        <v>47</v>
      </c>
      <c r="E35" s="28" t="s">
        <v>12</v>
      </c>
      <c r="F35" s="144">
        <v>21</v>
      </c>
      <c r="G35" s="119">
        <v>165510.64000000001</v>
      </c>
      <c r="H35" s="24">
        <f t="shared" ref="H35" si="3">F35*G35</f>
        <v>3475723.4400000004</v>
      </c>
      <c r="I35" s="119"/>
      <c r="J35" s="120"/>
      <c r="K35" s="29"/>
      <c r="L35" s="129"/>
      <c r="M35" s="129"/>
      <c r="N35" s="129"/>
    </row>
    <row r="36" spans="2:14" s="9" customFormat="1">
      <c r="B36" s="10"/>
      <c r="C36" s="180"/>
      <c r="D36" s="171" t="s">
        <v>37</v>
      </c>
      <c r="E36" s="172"/>
      <c r="F36" s="173"/>
      <c r="G36" s="174"/>
      <c r="H36" s="175"/>
      <c r="I36" s="174"/>
      <c r="J36" s="176"/>
      <c r="K36" s="29"/>
      <c r="M36" s="129"/>
      <c r="N36" s="129"/>
    </row>
    <row r="37" spans="2:14" s="9" customFormat="1" ht="40.15" thickBot="1">
      <c r="B37" s="10"/>
      <c r="C37" s="181" t="s">
        <v>48</v>
      </c>
      <c r="D37" s="115" t="s">
        <v>49</v>
      </c>
      <c r="E37" s="28" t="s">
        <v>12</v>
      </c>
      <c r="F37" s="144">
        <v>8</v>
      </c>
      <c r="G37" s="119">
        <v>125760.21</v>
      </c>
      <c r="H37" s="24">
        <f t="shared" ref="H37" si="4">F37*G37</f>
        <v>1006081.68</v>
      </c>
      <c r="I37" s="119"/>
      <c r="J37" s="120"/>
      <c r="K37" s="29"/>
      <c r="L37" s="143"/>
      <c r="M37" s="143"/>
      <c r="N37" s="143"/>
    </row>
    <row r="38" spans="2:14" s="9" customFormat="1" ht="13.9" thickBot="1">
      <c r="B38" s="10"/>
      <c r="C38" s="178">
        <f>+C33+1</f>
        <v>5</v>
      </c>
      <c r="D38" s="240" t="s">
        <v>50</v>
      </c>
      <c r="E38" s="241"/>
      <c r="F38" s="241"/>
      <c r="G38" s="241"/>
      <c r="H38" s="242"/>
      <c r="I38" s="22">
        <f>SUM(H40:H43)</f>
        <v>4698441.7618180001</v>
      </c>
      <c r="J38" s="23">
        <f>I38/$I$48</f>
        <v>0.11318250138171711</v>
      </c>
      <c r="K38" s="29"/>
      <c r="M38" s="129"/>
      <c r="N38" s="129"/>
    </row>
    <row r="39" spans="2:14" s="9" customFormat="1">
      <c r="B39" s="10"/>
      <c r="C39" s="179"/>
      <c r="D39" s="171" t="s">
        <v>17</v>
      </c>
      <c r="E39" s="166"/>
      <c r="F39" s="167"/>
      <c r="G39" s="168"/>
      <c r="H39" s="169"/>
      <c r="I39" s="168"/>
      <c r="J39" s="170"/>
      <c r="K39" s="29"/>
      <c r="M39" s="129"/>
      <c r="N39" s="129"/>
    </row>
    <row r="40" spans="2:14" s="9" customFormat="1" ht="39.6">
      <c r="B40" s="10"/>
      <c r="C40" s="181" t="s">
        <v>51</v>
      </c>
      <c r="D40" s="145" t="s">
        <v>52</v>
      </c>
      <c r="E40" s="114" t="s">
        <v>12</v>
      </c>
      <c r="F40" s="122">
        <v>132</v>
      </c>
      <c r="G40" s="117">
        <v>25958.241778</v>
      </c>
      <c r="H40" s="24">
        <f t="shared" ref="H40:H41" si="5">F40*G40</f>
        <v>3426487.9146960001</v>
      </c>
      <c r="I40" s="119"/>
      <c r="J40" s="120"/>
      <c r="K40" s="29"/>
      <c r="M40" s="143"/>
      <c r="N40" s="143"/>
    </row>
    <row r="41" spans="2:14" s="9" customFormat="1" ht="39.6">
      <c r="B41" s="10"/>
      <c r="C41" s="181" t="s">
        <v>53</v>
      </c>
      <c r="D41" s="145" t="s">
        <v>54</v>
      </c>
      <c r="E41" s="114" t="s">
        <v>12</v>
      </c>
      <c r="F41" s="146">
        <v>33</v>
      </c>
      <c r="G41" s="117">
        <v>25958.241778</v>
      </c>
      <c r="H41" s="24">
        <f t="shared" si="5"/>
        <v>856621.97867400001</v>
      </c>
      <c r="I41" s="119"/>
      <c r="J41" s="120"/>
      <c r="K41" s="29"/>
      <c r="M41" s="143"/>
      <c r="N41" s="143"/>
    </row>
    <row r="42" spans="2:14" s="9" customFormat="1">
      <c r="B42" s="10"/>
      <c r="C42" s="180"/>
      <c r="D42" s="171" t="s">
        <v>37</v>
      </c>
      <c r="E42" s="172"/>
      <c r="F42" s="173"/>
      <c r="G42" s="174"/>
      <c r="H42" s="175"/>
      <c r="I42" s="174"/>
      <c r="J42" s="176"/>
      <c r="K42" s="29"/>
      <c r="M42" s="129"/>
      <c r="N42" s="129"/>
    </row>
    <row r="43" spans="2:14" s="9" customFormat="1" ht="40.15" thickBot="1">
      <c r="B43" s="10"/>
      <c r="C43" s="181" t="s">
        <v>55</v>
      </c>
      <c r="D43" s="145" t="s">
        <v>54</v>
      </c>
      <c r="E43" s="114" t="s">
        <v>12</v>
      </c>
      <c r="F43" s="146">
        <v>16</v>
      </c>
      <c r="G43" s="117">
        <v>25958.241778</v>
      </c>
      <c r="H43" s="24">
        <f t="shared" ref="H43" si="6">F43*G43</f>
        <v>415331.86844799999</v>
      </c>
      <c r="I43" s="119"/>
      <c r="J43" s="120"/>
      <c r="K43" s="29"/>
      <c r="M43" s="143"/>
      <c r="N43" s="143"/>
    </row>
    <row r="44" spans="2:14" s="9" customFormat="1" ht="13.9" thickBot="1">
      <c r="B44" s="10"/>
      <c r="C44" s="178">
        <f>+C38+1</f>
        <v>6</v>
      </c>
      <c r="D44" s="240" t="s">
        <v>56</v>
      </c>
      <c r="E44" s="241"/>
      <c r="F44" s="241"/>
      <c r="G44" s="241"/>
      <c r="H44" s="242"/>
      <c r="I44" s="22">
        <f>SUM(H45:H46)</f>
        <v>1528464</v>
      </c>
      <c r="J44" s="23">
        <f>I44/$I$48</f>
        <v>3.681973461877424E-2</v>
      </c>
      <c r="K44" s="29"/>
      <c r="M44" s="129"/>
      <c r="N44" s="129"/>
    </row>
    <row r="45" spans="2:14" s="9" customFormat="1">
      <c r="B45" s="10"/>
      <c r="C45" s="181" t="s">
        <v>57</v>
      </c>
      <c r="D45" s="115" t="s">
        <v>58</v>
      </c>
      <c r="E45" s="114" t="s">
        <v>59</v>
      </c>
      <c r="F45" s="122">
        <v>2</v>
      </c>
      <c r="G45" s="117">
        <v>760967</v>
      </c>
      <c r="H45" s="24">
        <f t="shared" ref="H45:H46" si="7">F45*G45</f>
        <v>1521934</v>
      </c>
      <c r="I45" s="119"/>
      <c r="J45" s="120"/>
      <c r="K45" s="29"/>
      <c r="L45" s="48"/>
      <c r="M45" s="129"/>
      <c r="N45" s="129"/>
    </row>
    <row r="46" spans="2:14" s="9" customFormat="1">
      <c r="B46" s="10"/>
      <c r="C46" s="181" t="s">
        <v>60</v>
      </c>
      <c r="D46" s="115" t="s">
        <v>61</v>
      </c>
      <c r="E46" s="114" t="s">
        <v>59</v>
      </c>
      <c r="F46" s="122">
        <v>2</v>
      </c>
      <c r="G46" s="117">
        <v>3265</v>
      </c>
      <c r="H46" s="24">
        <f t="shared" si="7"/>
        <v>6530</v>
      </c>
      <c r="I46" s="119"/>
      <c r="J46" s="120"/>
      <c r="K46" s="29"/>
      <c r="M46" s="129"/>
      <c r="N46" s="129"/>
    </row>
    <row r="47" spans="2:14" s="9" customFormat="1" ht="13.9" thickBot="1">
      <c r="B47" s="10"/>
      <c r="C47" s="204"/>
      <c r="D47" s="25"/>
      <c r="E47" s="205"/>
      <c r="F47" s="206"/>
      <c r="G47" s="207"/>
      <c r="H47" s="208"/>
      <c r="I47" s="209"/>
      <c r="J47" s="210"/>
      <c r="K47" s="29"/>
      <c r="M47" s="129"/>
      <c r="N47" s="129"/>
    </row>
    <row r="48" spans="2:14" s="9" customFormat="1" ht="16.149999999999999" thickBot="1">
      <c r="B48" s="10"/>
      <c r="C48" s="243" t="s">
        <v>62</v>
      </c>
      <c r="D48" s="244"/>
      <c r="E48" s="244"/>
      <c r="F48" s="244"/>
      <c r="G48" s="244"/>
      <c r="H48" s="245"/>
      <c r="I48" s="26">
        <f>SUM(H11:H46)</f>
        <v>41512086.271817997</v>
      </c>
      <c r="J48" s="27">
        <f>+I48/I48</f>
        <v>1</v>
      </c>
      <c r="K48" s="29"/>
      <c r="L48" s="129"/>
      <c r="M48" s="129"/>
      <c r="N48" s="129"/>
    </row>
    <row r="49" spans="2:14" s="9" customFormat="1" ht="16.149999999999999" thickBot="1">
      <c r="B49" s="10"/>
      <c r="C49" s="211"/>
      <c r="D49" s="212"/>
      <c r="E49" s="212"/>
      <c r="F49" s="212"/>
      <c r="G49" s="212"/>
      <c r="H49" s="212"/>
      <c r="I49" s="213"/>
      <c r="J49" s="30"/>
      <c r="K49" s="29"/>
      <c r="M49" s="129"/>
      <c r="N49" s="129"/>
    </row>
    <row r="50" spans="2:14" s="9" customFormat="1" ht="12.75" customHeight="1" thickBot="1">
      <c r="B50" s="10"/>
      <c r="C50" s="182" t="s">
        <v>63</v>
      </c>
      <c r="D50" s="31" t="s">
        <v>62</v>
      </c>
      <c r="E50" s="32"/>
      <c r="F50" s="32"/>
      <c r="G50" s="32"/>
      <c r="H50" s="33"/>
      <c r="I50" s="34">
        <f>+I48</f>
        <v>41512086.271817997</v>
      </c>
      <c r="J50" s="204"/>
      <c r="K50" s="29"/>
      <c r="M50" s="129"/>
      <c r="N50" s="129"/>
    </row>
    <row r="51" spans="2:14" s="9" customFormat="1" ht="12.75" customHeight="1" thickBot="1">
      <c r="B51" s="10"/>
      <c r="C51" s="183"/>
      <c r="D51" s="35" t="s">
        <v>64</v>
      </c>
      <c r="E51" s="36" t="s">
        <v>65</v>
      </c>
      <c r="F51" s="37">
        <v>15</v>
      </c>
      <c r="G51" s="266"/>
      <c r="H51" s="267"/>
      <c r="I51" s="38">
        <f>I50*$F$51%</f>
        <v>6226812.9407726992</v>
      </c>
      <c r="J51" s="204"/>
      <c r="K51" s="29"/>
      <c r="M51" s="129"/>
      <c r="N51" s="129"/>
    </row>
    <row r="52" spans="2:14" s="9" customFormat="1" ht="12.75" customHeight="1" thickBot="1">
      <c r="B52" s="10"/>
      <c r="C52" s="182" t="s">
        <v>66</v>
      </c>
      <c r="D52" s="248" t="s">
        <v>67</v>
      </c>
      <c r="E52" s="251"/>
      <c r="F52" s="251"/>
      <c r="G52" s="251"/>
      <c r="H52" s="251"/>
      <c r="I52" s="34">
        <f>SUM(I50:I51)</f>
        <v>47738899.212590694</v>
      </c>
      <c r="J52" s="204"/>
      <c r="K52" s="29"/>
      <c r="M52" s="129"/>
      <c r="N52" s="129"/>
    </row>
    <row r="53" spans="2:14" s="9" customFormat="1" ht="12.75" customHeight="1">
      <c r="B53" s="10"/>
      <c r="C53" s="183"/>
      <c r="D53" s="35" t="s">
        <v>68</v>
      </c>
      <c r="E53" s="39" t="s">
        <v>65</v>
      </c>
      <c r="F53" s="40">
        <v>3.5</v>
      </c>
      <c r="G53" s="255"/>
      <c r="H53" s="256"/>
      <c r="I53" s="41">
        <f>I52*$F$53%</f>
        <v>1670861.4724406744</v>
      </c>
      <c r="J53" s="204"/>
      <c r="K53" s="29"/>
      <c r="M53" s="129"/>
      <c r="N53" s="129"/>
    </row>
    <row r="54" spans="2:14" s="9" customFormat="1" ht="12.75" customHeight="1" thickBot="1">
      <c r="B54" s="10"/>
      <c r="C54" s="183"/>
      <c r="D54" s="123" t="s">
        <v>69</v>
      </c>
      <c r="E54" s="147" t="s">
        <v>65</v>
      </c>
      <c r="F54" s="148">
        <v>3</v>
      </c>
      <c r="G54" s="257"/>
      <c r="H54" s="258"/>
      <c r="I54" s="124">
        <f>I52*$F$54%</f>
        <v>1432166.9763777207</v>
      </c>
      <c r="J54" s="204"/>
      <c r="K54" s="29"/>
      <c r="M54" s="129"/>
      <c r="N54" s="129"/>
    </row>
    <row r="55" spans="2:14" s="9" customFormat="1" ht="12.75" customHeight="1" thickBot="1">
      <c r="B55" s="10"/>
      <c r="C55" s="182" t="s">
        <v>70</v>
      </c>
      <c r="D55" s="248" t="s">
        <v>71</v>
      </c>
      <c r="E55" s="251"/>
      <c r="F55" s="251"/>
      <c r="G55" s="251"/>
      <c r="H55" s="42"/>
      <c r="I55" s="34">
        <f>SUM(I52:I54)</f>
        <v>50841927.661409087</v>
      </c>
      <c r="J55" s="204"/>
      <c r="K55" s="29"/>
      <c r="M55" s="129"/>
      <c r="N55" s="129"/>
    </row>
    <row r="56" spans="2:14" s="9" customFormat="1" ht="12.75" customHeight="1" thickBot="1">
      <c r="B56" s="10"/>
      <c r="C56" s="184"/>
      <c r="D56" s="49" t="s">
        <v>72</v>
      </c>
      <c r="E56" s="36" t="s">
        <v>65</v>
      </c>
      <c r="F56" s="37">
        <v>24.5</v>
      </c>
      <c r="G56" s="266"/>
      <c r="H56" s="267"/>
      <c r="I56" s="41">
        <f>I55*$F$56%</f>
        <v>12456272.277045226</v>
      </c>
      <c r="J56" s="204"/>
      <c r="K56" s="29"/>
      <c r="M56" s="129"/>
      <c r="N56" s="129"/>
    </row>
    <row r="57" spans="2:14" s="9" customFormat="1" ht="12.75" customHeight="1" thickBot="1">
      <c r="B57" s="10"/>
      <c r="C57" s="182" t="s">
        <v>73</v>
      </c>
      <c r="D57" s="248" t="s">
        <v>74</v>
      </c>
      <c r="E57" s="249"/>
      <c r="F57" s="249"/>
      <c r="G57" s="249"/>
      <c r="H57" s="250"/>
      <c r="I57" s="26">
        <f>SUM(I55+I56)</f>
        <v>63298199.938454315</v>
      </c>
      <c r="J57" s="204"/>
      <c r="K57" s="29"/>
      <c r="M57" s="129"/>
      <c r="N57" s="129"/>
    </row>
    <row r="58" spans="2:14" s="9" customFormat="1" ht="12.75" customHeight="1" thickBot="1">
      <c r="B58" s="10"/>
      <c r="C58" s="214"/>
      <c r="D58" s="215"/>
      <c r="E58" s="214"/>
      <c r="F58" s="214"/>
      <c r="G58" s="209"/>
      <c r="H58" s="209"/>
      <c r="I58" s="216"/>
      <c r="J58" s="204"/>
      <c r="K58" s="29"/>
      <c r="M58" s="129"/>
      <c r="N58" s="129"/>
    </row>
    <row r="59" spans="2:14" s="9" customFormat="1" ht="12.75" customHeight="1" thickBot="1">
      <c r="B59" s="10"/>
      <c r="C59" s="214"/>
      <c r="D59" s="248" t="s">
        <v>75</v>
      </c>
      <c r="E59" s="251"/>
      <c r="F59" s="251"/>
      <c r="G59" s="251"/>
      <c r="H59" s="252"/>
      <c r="I59" s="43">
        <f>+I57/I50</f>
        <v>1.5248137499999999</v>
      </c>
      <c r="J59" s="204"/>
      <c r="K59" s="29"/>
      <c r="M59" s="129"/>
      <c r="N59" s="129"/>
    </row>
    <row r="60" spans="2:14" s="9" customFormat="1" ht="12.75" customHeight="1" thickBot="1">
      <c r="B60" s="10"/>
      <c r="C60" s="214"/>
      <c r="D60" s="217"/>
      <c r="E60" s="203"/>
      <c r="F60" s="203"/>
      <c r="G60" s="203"/>
      <c r="H60" s="203"/>
      <c r="I60" s="50"/>
      <c r="J60" s="204"/>
      <c r="K60" s="29"/>
      <c r="M60" s="129"/>
      <c r="N60" s="129"/>
    </row>
    <row r="61" spans="2:14" s="9" customFormat="1" ht="12.75" customHeight="1" thickBot="1">
      <c r="B61" s="10"/>
      <c r="C61" s="243" t="s">
        <v>76</v>
      </c>
      <c r="D61" s="244"/>
      <c r="E61" s="244"/>
      <c r="F61" s="244"/>
      <c r="G61" s="244"/>
      <c r="H61" s="245"/>
      <c r="I61" s="246">
        <f>I48*I59</f>
        <v>63298199.938454315</v>
      </c>
      <c r="J61" s="247"/>
      <c r="K61" s="29"/>
      <c r="M61" s="129"/>
      <c r="N61" s="129"/>
    </row>
    <row r="62" spans="2:14" s="9" customFormat="1" ht="12.75" customHeight="1" thickBot="1">
      <c r="B62" s="10"/>
      <c r="C62" s="253"/>
      <c r="D62" s="253"/>
      <c r="E62" s="254"/>
      <c r="F62" s="254"/>
      <c r="G62" s="254"/>
      <c r="H62" s="254"/>
      <c r="I62" s="254"/>
      <c r="J62" s="253"/>
      <c r="K62" s="11"/>
      <c r="M62" s="129"/>
      <c r="N62" s="129"/>
    </row>
    <row r="63" spans="2:14" s="9" customFormat="1" ht="12.75" customHeight="1" thickBot="1">
      <c r="B63" s="10"/>
      <c r="C63" s="178">
        <f>+C44+1</f>
        <v>7</v>
      </c>
      <c r="D63" s="240" t="s">
        <v>77</v>
      </c>
      <c r="E63" s="241"/>
      <c r="F63" s="241"/>
      <c r="G63" s="241"/>
      <c r="H63" s="242"/>
      <c r="I63" s="44">
        <f>SUM(H64:H65)</f>
        <v>6190545.4545454541</v>
      </c>
      <c r="J63" s="45"/>
      <c r="K63" s="29"/>
      <c r="M63" s="129"/>
      <c r="N63" s="129"/>
    </row>
    <row r="64" spans="2:14" s="9" customFormat="1" ht="12.75" customHeight="1">
      <c r="B64" s="10"/>
      <c r="C64" s="181" t="s">
        <v>78</v>
      </c>
      <c r="D64" s="149" t="s">
        <v>79</v>
      </c>
      <c r="E64" s="28" t="s">
        <v>59</v>
      </c>
      <c r="F64" s="121">
        <v>2</v>
      </c>
      <c r="G64" s="125">
        <v>1978181.8181818181</v>
      </c>
      <c r="H64" s="126">
        <f>F64*G64</f>
        <v>3956363.6363636362</v>
      </c>
      <c r="I64" s="128"/>
      <c r="J64" s="204"/>
      <c r="K64" s="29"/>
      <c r="L64" s="48"/>
      <c r="M64" s="129"/>
      <c r="N64" s="129"/>
    </row>
    <row r="65" spans="2:14" s="9" customFormat="1" ht="12.75" customHeight="1">
      <c r="B65" s="10"/>
      <c r="C65" s="181" t="s">
        <v>80</v>
      </c>
      <c r="D65" s="127" t="s">
        <v>81</v>
      </c>
      <c r="E65" s="28" t="s">
        <v>59</v>
      </c>
      <c r="F65" s="121">
        <v>2</v>
      </c>
      <c r="G65" s="117">
        <v>1117090.9090909089</v>
      </c>
      <c r="H65" s="126">
        <f>F65*G65</f>
        <v>2234181.8181818179</v>
      </c>
      <c r="I65" s="117"/>
      <c r="J65" s="204"/>
      <c r="K65" s="29"/>
      <c r="L65" s="48"/>
      <c r="M65" s="129"/>
      <c r="N65" s="129"/>
    </row>
    <row r="66" spans="2:14" s="9" customFormat="1" ht="12.75" customHeight="1" thickBot="1">
      <c r="B66" s="10"/>
      <c r="C66" s="219"/>
      <c r="D66" s="218"/>
      <c r="E66" s="220"/>
      <c r="F66" s="219"/>
      <c r="G66" s="219"/>
      <c r="H66" s="209"/>
      <c r="I66" s="209"/>
      <c r="J66" s="209"/>
      <c r="K66" s="11"/>
      <c r="L66" s="48"/>
      <c r="M66" s="129"/>
      <c r="N66" s="129"/>
    </row>
    <row r="67" spans="2:14" s="9" customFormat="1" ht="23.25" customHeight="1" thickBot="1">
      <c r="B67" s="10"/>
      <c r="C67" s="243" t="s">
        <v>82</v>
      </c>
      <c r="D67" s="244"/>
      <c r="E67" s="244"/>
      <c r="F67" s="244"/>
      <c r="G67" s="244"/>
      <c r="H67" s="245"/>
      <c r="I67" s="246">
        <f>+I61+I63</f>
        <v>69488745.392999768</v>
      </c>
      <c r="J67" s="247"/>
      <c r="K67" s="11"/>
      <c r="L67" s="129">
        <v>79861836.451176703</v>
      </c>
      <c r="M67" s="129"/>
      <c r="N67" s="129"/>
    </row>
    <row r="68" spans="2:14" s="9" customFormat="1">
      <c r="B68" s="10"/>
      <c r="C68" s="221"/>
      <c r="D68" s="222"/>
      <c r="E68" s="222"/>
      <c r="F68" s="222"/>
      <c r="G68" s="222"/>
      <c r="H68" s="222"/>
      <c r="I68" s="222"/>
      <c r="J68" s="222"/>
      <c r="K68" s="29"/>
      <c r="L68"/>
      <c r="M68" s="133"/>
      <c r="N68" s="129"/>
    </row>
    <row r="69" spans="2:14" s="9" customFormat="1">
      <c r="B69" s="10"/>
      <c r="C69" s="157" t="s">
        <v>83</v>
      </c>
      <c r="D69" s="151"/>
      <c r="E69" s="151"/>
      <c r="F69" s="151"/>
      <c r="G69" s="151"/>
      <c r="H69" s="156"/>
      <c r="I69" s="158" t="s">
        <v>84</v>
      </c>
      <c r="J69" s="158" t="s">
        <v>85</v>
      </c>
      <c r="K69" s="11"/>
      <c r="M69" s="129"/>
      <c r="N69" s="129"/>
    </row>
    <row r="70" spans="2:14" s="9" customFormat="1">
      <c r="B70" s="10"/>
      <c r="C70" s="189">
        <f>+C11</f>
        <v>1</v>
      </c>
      <c r="D70" s="190" t="str">
        <f>+VLOOKUP(C70,$C$11:$J$46,2,0)</f>
        <v>TAREAS PRELIMINARES</v>
      </c>
      <c r="E70" s="151"/>
      <c r="F70" s="151"/>
      <c r="G70" s="151"/>
      <c r="H70" s="191"/>
      <c r="I70" s="160">
        <f>+I11*$I$59</f>
        <v>3685934.3363735625</v>
      </c>
      <c r="J70" s="192">
        <f>+I70/$I$67</f>
        <v>5.3043616135640868E-2</v>
      </c>
      <c r="K70" s="11"/>
      <c r="M70" s="143"/>
      <c r="N70" s="143"/>
    </row>
    <row r="71" spans="2:14" s="9" customFormat="1">
      <c r="B71" s="10"/>
      <c r="C71" s="189">
        <f>+C14</f>
        <v>2</v>
      </c>
      <c r="D71" s="190" t="str">
        <f>+VLOOKUP(C71,$C$11:$J$46,2,0)</f>
        <v>DEMOLICIONES Y RETIROS</v>
      </c>
      <c r="E71" s="193"/>
      <c r="F71" s="194"/>
      <c r="G71" s="194"/>
      <c r="H71" s="195"/>
      <c r="I71" s="160">
        <f>+I14*$I$59</f>
        <v>6538836.0844001239</v>
      </c>
      <c r="J71" s="192">
        <f t="shared" ref="J71:J75" si="8">+I71/$I$67</f>
        <v>9.4099210561640681E-2</v>
      </c>
      <c r="K71" s="11"/>
      <c r="M71" s="143"/>
      <c r="N71" s="143"/>
    </row>
    <row r="72" spans="2:14" s="9" customFormat="1">
      <c r="B72" s="10"/>
      <c r="C72" s="189">
        <f>+C22</f>
        <v>3</v>
      </c>
      <c r="D72" s="190" t="str">
        <f>+VLOOKUP(C72,$C$11:$J$46,2,0)</f>
        <v>CARPINTERÍAS</v>
      </c>
      <c r="E72" s="193"/>
      <c r="F72" s="194"/>
      <c r="G72" s="194"/>
      <c r="H72" s="195"/>
      <c r="I72" s="160">
        <f>+I22*$I$59</f>
        <v>36744639.920309924</v>
      </c>
      <c r="J72" s="192">
        <f t="shared" si="8"/>
        <v>0.52878548479321863</v>
      </c>
      <c r="K72" s="11"/>
      <c r="M72" s="143"/>
      <c r="N72" s="143"/>
    </row>
    <row r="73" spans="2:14" s="9" customFormat="1">
      <c r="B73" s="10"/>
      <c r="C73" s="197">
        <f>+C33</f>
        <v>4</v>
      </c>
      <c r="D73" s="190" t="str">
        <f>+VLOOKUP(C73,$C$11:$J$46,2,0)</f>
        <v>CONSTRUCCIÓN EN SECO</v>
      </c>
      <c r="E73" s="193"/>
      <c r="F73" s="194"/>
      <c r="G73" s="194"/>
      <c r="H73" s="195"/>
      <c r="I73" s="160">
        <f>+I33*$I$59</f>
        <v>6833918.0717963995</v>
      </c>
      <c r="J73" s="192">
        <f t="shared" si="8"/>
        <v>9.8345682212947858E-2</v>
      </c>
      <c r="K73" s="11"/>
      <c r="M73" s="143"/>
      <c r="N73" s="143"/>
    </row>
    <row r="74" spans="2:14">
      <c r="B74" s="223"/>
      <c r="C74" s="197">
        <f>+C38</f>
        <v>5</v>
      </c>
      <c r="D74" s="159" t="str">
        <f>+VLOOKUP(C74,$C$11:$J$46,2,0)</f>
        <v>PINTURAS</v>
      </c>
      <c r="E74" s="152"/>
      <c r="F74" s="153"/>
      <c r="G74" s="153"/>
      <c r="H74" s="154"/>
      <c r="I74" s="160">
        <f>+I38*$I$59</f>
        <v>7164248.6019943105</v>
      </c>
      <c r="J74" s="192">
        <f t="shared" si="8"/>
        <v>0.1030994092852917</v>
      </c>
      <c r="K74" s="224"/>
      <c r="M74" s="196"/>
      <c r="N74" s="196"/>
    </row>
    <row r="75" spans="2:14">
      <c r="B75" s="223"/>
      <c r="C75" s="197">
        <f>+C44</f>
        <v>6</v>
      </c>
      <c r="D75" s="159" t="str">
        <f>+VLOOKUP(C75,$C$11:$J$46,2,0)</f>
        <v>LIMPIEZA DE OBRA</v>
      </c>
      <c r="E75" s="152"/>
      <c r="F75" s="153"/>
      <c r="G75" s="153"/>
      <c r="H75" s="154"/>
      <c r="I75" s="160">
        <f>+I44*$I$59</f>
        <v>2330622.9235799997</v>
      </c>
      <c r="J75" s="192">
        <f t="shared" si="8"/>
        <v>3.3539574076333581E-2</v>
      </c>
      <c r="K75" s="224"/>
      <c r="M75" s="196"/>
      <c r="N75" s="196"/>
    </row>
    <row r="76" spans="2:14">
      <c r="B76" s="223"/>
      <c r="C76" s="225"/>
      <c r="D76" s="232" t="s">
        <v>86</v>
      </c>
      <c r="E76" s="233"/>
      <c r="F76" s="233"/>
      <c r="G76" s="233"/>
      <c r="H76" s="233"/>
      <c r="I76" s="161">
        <f>SUM(I70:I75)</f>
        <v>63298199.938454323</v>
      </c>
      <c r="J76" s="163">
        <f>SUM(J70:J75)</f>
        <v>0.91091297706507324</v>
      </c>
      <c r="K76" s="224"/>
    </row>
    <row r="77" spans="2:14">
      <c r="B77" s="223"/>
      <c r="C77" s="225"/>
      <c r="K77" s="224"/>
    </row>
    <row r="78" spans="2:14">
      <c r="B78" s="223"/>
      <c r="C78" s="157">
        <f>+C63</f>
        <v>7</v>
      </c>
      <c r="D78" s="159" t="str">
        <f>+D63</f>
        <v>HONORARIOS REPRESENTANTES TECNICOS</v>
      </c>
      <c r="E78" s="152"/>
      <c r="F78" s="153"/>
      <c r="G78" s="153"/>
      <c r="H78" s="154"/>
      <c r="I78" s="160">
        <f>+I63</f>
        <v>6190545.4545454541</v>
      </c>
      <c r="J78" s="162">
        <f>+I78/I67</f>
        <v>8.9087022934926721E-2</v>
      </c>
      <c r="K78" s="224"/>
    </row>
    <row r="79" spans="2:14">
      <c r="B79" s="223"/>
      <c r="C79" s="225"/>
      <c r="D79" s="232" t="s">
        <v>87</v>
      </c>
      <c r="E79" s="233"/>
      <c r="F79" s="233"/>
      <c r="G79" s="233"/>
      <c r="H79" s="233"/>
      <c r="I79" s="161">
        <f>+I78+I76</f>
        <v>69488745.392999783</v>
      </c>
      <c r="J79" s="163">
        <f>+J78+J76</f>
        <v>1</v>
      </c>
      <c r="K79" s="224"/>
    </row>
    <row r="80" spans="2:14">
      <c r="B80" s="223"/>
      <c r="K80" s="224"/>
    </row>
    <row r="81" spans="2:11">
      <c r="B81" s="223"/>
      <c r="C81" s="185"/>
      <c r="D81" s="164" t="s">
        <v>88</v>
      </c>
      <c r="E81" s="152"/>
      <c r="F81" s="153"/>
      <c r="G81" s="153"/>
      <c r="H81" s="154"/>
      <c r="I81" s="165">
        <v>134</v>
      </c>
      <c r="J81" s="186"/>
      <c r="K81" s="224"/>
    </row>
    <row r="82" spans="2:11">
      <c r="B82" s="223"/>
      <c r="D82" s="164" t="s">
        <v>89</v>
      </c>
      <c r="E82" s="152"/>
      <c r="F82" s="153"/>
      <c r="G82" s="153"/>
      <c r="H82" s="154"/>
      <c r="I82" s="155">
        <f>+I67/I81</f>
        <v>518572.72681343113</v>
      </c>
      <c r="J82" s="186"/>
      <c r="K82" s="224"/>
    </row>
    <row r="83" spans="2:11">
      <c r="B83" s="223"/>
      <c r="K83" s="224"/>
    </row>
    <row r="84" spans="2:11" ht="13.9" thickBot="1">
      <c r="B84" s="226"/>
      <c r="C84" s="227"/>
      <c r="D84" s="228"/>
      <c r="E84" s="229"/>
      <c r="F84" s="227"/>
      <c r="G84" s="227"/>
      <c r="H84" s="230"/>
      <c r="I84" s="230"/>
      <c r="J84" s="230"/>
      <c r="K84" s="231"/>
    </row>
  </sheetData>
  <mergeCells count="27">
    <mergeCell ref="D76:H76"/>
    <mergeCell ref="B2:K5"/>
    <mergeCell ref="C8:J8"/>
    <mergeCell ref="D11:H11"/>
    <mergeCell ref="D14:H14"/>
    <mergeCell ref="D33:H33"/>
    <mergeCell ref="D55:G55"/>
    <mergeCell ref="G56:H56"/>
    <mergeCell ref="D44:H44"/>
    <mergeCell ref="C48:H48"/>
    <mergeCell ref="G51:H51"/>
    <mergeCell ref="D79:H79"/>
    <mergeCell ref="B6:K6"/>
    <mergeCell ref="B7:K7"/>
    <mergeCell ref="D63:H63"/>
    <mergeCell ref="C67:H67"/>
    <mergeCell ref="I67:J67"/>
    <mergeCell ref="D57:H57"/>
    <mergeCell ref="D59:H59"/>
    <mergeCell ref="C62:J62"/>
    <mergeCell ref="C61:H61"/>
    <mergeCell ref="I61:J61"/>
    <mergeCell ref="D52:H52"/>
    <mergeCell ref="G53:H53"/>
    <mergeCell ref="G54:H54"/>
    <mergeCell ref="D38:H38"/>
    <mergeCell ref="D22:H22"/>
  </mergeCells>
  <phoneticPr fontId="12" type="noConversion"/>
  <printOptions horizontalCentered="1"/>
  <pageMargins left="0.25" right="0.25" top="0.75" bottom="0.75" header="0.3" footer="0.3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36"/>
  <sheetViews>
    <sheetView zoomScale="90" zoomScaleNormal="90" workbookViewId="0">
      <selection activeCell="E18" sqref="E18"/>
    </sheetView>
  </sheetViews>
  <sheetFormatPr defaultColWidth="11.42578125" defaultRowHeight="13.15"/>
  <cols>
    <col min="1" max="1" width="11.42578125" style="51"/>
    <col min="2" max="2" width="3.85546875" style="51" customWidth="1"/>
    <col min="3" max="3" width="12.85546875" style="51" bestFit="1" customWidth="1"/>
    <col min="4" max="4" width="35.140625" style="51" customWidth="1"/>
    <col min="5" max="5" width="10.140625" style="51" customWidth="1"/>
    <col min="6" max="6" width="12" style="51" customWidth="1"/>
    <col min="7" max="7" width="13.85546875" style="51" customWidth="1"/>
    <col min="8" max="8" width="11.42578125" style="51"/>
    <col min="9" max="9" width="13.5703125" style="51" customWidth="1"/>
    <col min="10" max="10" width="12.85546875" style="51" customWidth="1"/>
    <col min="11" max="11" width="3.85546875" style="51" customWidth="1"/>
    <col min="12" max="16384" width="11.42578125" style="51"/>
  </cols>
  <sheetData>
    <row r="2" spans="2:11" ht="13.9" thickBot="1"/>
    <row r="3" spans="2:11" ht="15" customHeight="1" thickBot="1">
      <c r="B3" s="52"/>
      <c r="C3" s="53"/>
      <c r="D3" s="53"/>
      <c r="E3" s="53"/>
      <c r="F3" s="53"/>
      <c r="G3" s="53"/>
      <c r="H3" s="53"/>
      <c r="I3" s="53"/>
      <c r="J3" s="53"/>
      <c r="K3" s="54"/>
    </row>
    <row r="4" spans="2:11" ht="13.5" customHeight="1" thickBot="1">
      <c r="B4" s="55"/>
      <c r="C4" s="56" t="s">
        <v>90</v>
      </c>
      <c r="D4" s="57"/>
      <c r="I4" s="268" t="s">
        <v>91</v>
      </c>
      <c r="J4" s="270"/>
      <c r="K4" s="58"/>
    </row>
    <row r="5" spans="2:11" ht="13.9" thickBot="1">
      <c r="B5" s="55"/>
      <c r="C5" s="56" t="s">
        <v>92</v>
      </c>
      <c r="D5" s="57"/>
      <c r="I5" s="269"/>
      <c r="J5" s="271"/>
      <c r="K5" s="58"/>
    </row>
    <row r="6" spans="2:11" ht="13.9" thickBot="1">
      <c r="B6" s="55"/>
      <c r="K6" s="58"/>
    </row>
    <row r="7" spans="2:11" s="65" customFormat="1" ht="24" customHeight="1" thickBot="1">
      <c r="B7" s="59"/>
      <c r="C7" s="60" t="s">
        <v>93</v>
      </c>
      <c r="D7" s="61" t="s">
        <v>94</v>
      </c>
      <c r="E7" s="62" t="s">
        <v>95</v>
      </c>
      <c r="F7" s="61" t="s">
        <v>96</v>
      </c>
      <c r="G7" s="62" t="s">
        <v>97</v>
      </c>
      <c r="H7" s="61" t="s">
        <v>98</v>
      </c>
      <c r="I7" s="63" t="s">
        <v>99</v>
      </c>
      <c r="J7" s="63" t="s">
        <v>100</v>
      </c>
      <c r="K7" s="64"/>
    </row>
    <row r="8" spans="2:11" ht="13.9" thickBot="1">
      <c r="B8" s="55"/>
      <c r="G8" s="66"/>
      <c r="K8" s="58"/>
    </row>
    <row r="9" spans="2:11" ht="13.9" thickBot="1">
      <c r="B9" s="55"/>
      <c r="C9" s="67" t="s">
        <v>63</v>
      </c>
      <c r="D9" s="68" t="s">
        <v>101</v>
      </c>
      <c r="E9" s="69"/>
      <c r="F9" s="70" t="s">
        <v>102</v>
      </c>
      <c r="G9" s="70" t="s">
        <v>102</v>
      </c>
      <c r="H9" s="70" t="s">
        <v>103</v>
      </c>
      <c r="I9" s="71" t="s">
        <v>104</v>
      </c>
      <c r="J9" s="72"/>
      <c r="K9" s="58"/>
    </row>
    <row r="10" spans="2:11" ht="8.25" customHeight="1" thickBot="1">
      <c r="B10" s="55"/>
      <c r="D10" s="73"/>
      <c r="K10" s="58"/>
    </row>
    <row r="11" spans="2:11">
      <c r="B11" s="55"/>
      <c r="C11" s="74"/>
      <c r="D11" s="75"/>
      <c r="E11" s="76"/>
      <c r="F11" s="76"/>
      <c r="G11" s="76"/>
      <c r="H11" s="76"/>
      <c r="I11" s="77"/>
      <c r="K11" s="58"/>
    </row>
    <row r="12" spans="2:11">
      <c r="B12" s="55"/>
      <c r="C12" s="78"/>
      <c r="D12" s="79"/>
      <c r="E12" s="80"/>
      <c r="F12" s="80"/>
      <c r="G12" s="80"/>
      <c r="H12" s="80"/>
      <c r="I12" s="81"/>
      <c r="K12" s="58"/>
    </row>
    <row r="13" spans="2:11">
      <c r="B13" s="55"/>
      <c r="C13" s="78"/>
      <c r="D13" s="79"/>
      <c r="E13" s="80"/>
      <c r="F13" s="80"/>
      <c r="G13" s="80"/>
      <c r="H13" s="80"/>
      <c r="I13" s="81"/>
      <c r="K13" s="58"/>
    </row>
    <row r="14" spans="2:11" ht="13.9" thickBot="1">
      <c r="B14" s="55"/>
      <c r="C14" s="82"/>
      <c r="D14" s="83"/>
      <c r="E14" s="84"/>
      <c r="F14" s="84"/>
      <c r="G14" s="84"/>
      <c r="H14" s="84"/>
      <c r="I14" s="85"/>
      <c r="K14" s="58"/>
    </row>
    <row r="15" spans="2:11" ht="13.9" thickBot="1">
      <c r="B15" s="55"/>
      <c r="D15" s="73"/>
      <c r="G15" s="66"/>
      <c r="K15" s="58"/>
    </row>
    <row r="16" spans="2:11" ht="13.9" thickBot="1">
      <c r="B16" s="55"/>
      <c r="C16" s="67" t="s">
        <v>66</v>
      </c>
      <c r="D16" s="86" t="s">
        <v>105</v>
      </c>
      <c r="E16" s="87"/>
      <c r="F16" s="70" t="s">
        <v>106</v>
      </c>
      <c r="G16" s="70" t="s">
        <v>107</v>
      </c>
      <c r="H16" s="70" t="s">
        <v>108</v>
      </c>
      <c r="I16" s="71" t="s">
        <v>104</v>
      </c>
      <c r="J16" s="88"/>
      <c r="K16" s="58"/>
    </row>
    <row r="17" spans="2:11" ht="8.25" customHeight="1" thickBot="1">
      <c r="B17" s="55"/>
      <c r="K17" s="58"/>
    </row>
    <row r="18" spans="2:11">
      <c r="B18" s="55"/>
      <c r="C18" s="74"/>
      <c r="D18" s="89"/>
      <c r="E18" s="89"/>
      <c r="F18" s="76"/>
      <c r="G18" s="76"/>
      <c r="H18" s="76"/>
      <c r="I18" s="77"/>
      <c r="K18" s="58"/>
    </row>
    <row r="19" spans="2:11">
      <c r="B19" s="55"/>
      <c r="C19" s="78"/>
      <c r="D19" s="80"/>
      <c r="E19" s="80"/>
      <c r="F19" s="80"/>
      <c r="G19" s="80"/>
      <c r="H19" s="80"/>
      <c r="I19" s="81"/>
      <c r="K19" s="58"/>
    </row>
    <row r="20" spans="2:11">
      <c r="B20" s="55"/>
      <c r="C20" s="78"/>
      <c r="D20" s="80"/>
      <c r="E20" s="80"/>
      <c r="F20" s="80"/>
      <c r="G20" s="80"/>
      <c r="H20" s="80"/>
      <c r="I20" s="81"/>
      <c r="K20" s="58"/>
    </row>
    <row r="21" spans="2:11" ht="13.9" thickBot="1">
      <c r="B21" s="55"/>
      <c r="C21" s="82"/>
      <c r="D21" s="84"/>
      <c r="E21" s="84"/>
      <c r="F21" s="84"/>
      <c r="G21" s="84"/>
      <c r="H21" s="84"/>
      <c r="I21" s="85"/>
      <c r="K21" s="58"/>
    </row>
    <row r="22" spans="2:11" ht="13.9" thickBot="1">
      <c r="B22" s="55"/>
      <c r="K22" s="58"/>
    </row>
    <row r="23" spans="2:11" ht="13.9" thickBot="1">
      <c r="B23" s="55"/>
      <c r="C23" s="67" t="s">
        <v>70</v>
      </c>
      <c r="D23" s="86" t="s">
        <v>109</v>
      </c>
      <c r="E23" s="87"/>
      <c r="F23" s="70" t="s">
        <v>110</v>
      </c>
      <c r="G23" s="70" t="s">
        <v>111</v>
      </c>
      <c r="H23" s="70" t="s">
        <v>112</v>
      </c>
      <c r="I23" s="71" t="s">
        <v>104</v>
      </c>
      <c r="J23" s="88"/>
      <c r="K23" s="58"/>
    </row>
    <row r="24" spans="2:11" ht="8.25" customHeight="1" thickBot="1">
      <c r="B24" s="55"/>
      <c r="K24" s="58"/>
    </row>
    <row r="25" spans="2:11">
      <c r="B25" s="55"/>
      <c r="C25" s="74"/>
      <c r="D25" s="76"/>
      <c r="E25" s="76"/>
      <c r="F25" s="76"/>
      <c r="G25" s="76"/>
      <c r="H25" s="76"/>
      <c r="I25" s="77"/>
      <c r="K25" s="58"/>
    </row>
    <row r="26" spans="2:11">
      <c r="B26" s="55"/>
      <c r="C26" s="78"/>
      <c r="D26" s="80"/>
      <c r="E26" s="80"/>
      <c r="F26" s="80"/>
      <c r="G26" s="80"/>
      <c r="H26" s="80"/>
      <c r="I26" s="81"/>
      <c r="K26" s="58"/>
    </row>
    <row r="27" spans="2:11">
      <c r="B27" s="55"/>
      <c r="C27" s="78"/>
      <c r="D27" s="80"/>
      <c r="E27" s="80"/>
      <c r="F27" s="80"/>
      <c r="G27" s="80"/>
      <c r="H27" s="80"/>
      <c r="I27" s="81"/>
      <c r="K27" s="58"/>
    </row>
    <row r="28" spans="2:11" ht="13.9" thickBot="1">
      <c r="B28" s="55"/>
      <c r="C28" s="82"/>
      <c r="D28" s="84"/>
      <c r="E28" s="84"/>
      <c r="F28" s="84"/>
      <c r="G28" s="84"/>
      <c r="H28" s="84"/>
      <c r="I28" s="85"/>
      <c r="K28" s="58"/>
    </row>
    <row r="29" spans="2:11">
      <c r="B29" s="55"/>
      <c r="K29" s="58"/>
    </row>
    <row r="30" spans="2:11" ht="12.75" customHeight="1" thickBot="1">
      <c r="B30" s="55"/>
      <c r="K30" s="58"/>
    </row>
    <row r="31" spans="2:11" ht="13.9" thickBot="1">
      <c r="B31" s="55"/>
      <c r="H31" s="282" t="s">
        <v>62</v>
      </c>
      <c r="I31" s="283"/>
      <c r="J31" s="90"/>
      <c r="K31" s="58"/>
    </row>
    <row r="32" spans="2:11" ht="8.25" customHeight="1" thickBot="1">
      <c r="B32" s="55"/>
      <c r="K32" s="58"/>
    </row>
    <row r="33" spans="2:11" ht="13.9" thickBot="1">
      <c r="B33" s="55"/>
      <c r="H33" s="284" t="s">
        <v>113</v>
      </c>
      <c r="I33" s="285"/>
      <c r="J33" s="72"/>
      <c r="K33" s="58"/>
    </row>
    <row r="34" spans="2:11" ht="8.25" customHeight="1" thickBot="1">
      <c r="B34" s="55"/>
      <c r="K34" s="58"/>
    </row>
    <row r="35" spans="2:11" ht="13.9" thickBot="1">
      <c r="B35" s="55"/>
      <c r="H35" s="282" t="s">
        <v>82</v>
      </c>
      <c r="I35" s="283"/>
      <c r="J35" s="90"/>
      <c r="K35" s="58"/>
    </row>
    <row r="36" spans="2:11" ht="13.9" thickBot="1">
      <c r="B36" s="91"/>
      <c r="C36" s="92"/>
      <c r="D36" s="92"/>
      <c r="E36" s="92"/>
      <c r="F36" s="92"/>
      <c r="G36" s="92"/>
      <c r="H36" s="92"/>
      <c r="I36" s="92"/>
      <c r="J36" s="92"/>
      <c r="K36" s="93"/>
    </row>
  </sheetData>
  <mergeCells count="5">
    <mergeCell ref="I4:I5"/>
    <mergeCell ref="J4:J5"/>
    <mergeCell ref="H31:I31"/>
    <mergeCell ref="H33:I33"/>
    <mergeCell ref="H35:I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9"/>
  <sheetViews>
    <sheetView view="pageBreakPreview" zoomScale="110" zoomScaleNormal="100" zoomScaleSheetLayoutView="110" workbookViewId="0">
      <selection activeCell="F33" sqref="F33"/>
    </sheetView>
  </sheetViews>
  <sheetFormatPr defaultColWidth="11.42578125" defaultRowHeight="13.15"/>
  <cols>
    <col min="1" max="2" width="3.85546875" style="51" customWidth="1"/>
    <col min="3" max="3" width="5.85546875" style="94" customWidth="1"/>
    <col min="4" max="4" width="17.42578125" style="51" customWidth="1"/>
    <col min="5" max="7" width="11.42578125" style="51"/>
    <col min="8" max="8" width="5.5703125" style="51" customWidth="1"/>
    <col min="9" max="9" width="13.5703125" style="51" customWidth="1"/>
    <col min="10" max="10" width="3.85546875" style="51" customWidth="1"/>
    <col min="11" max="16384" width="11.42578125" style="51"/>
  </cols>
  <sheetData>
    <row r="1" spans="2:10" ht="13.9" thickBot="1">
      <c r="B1" s="66"/>
    </row>
    <row r="2" spans="2:10" s="96" customFormat="1" ht="20.25" customHeight="1" thickBot="1">
      <c r="B2" s="95"/>
      <c r="C2" s="278" t="s">
        <v>114</v>
      </c>
      <c r="D2" s="279"/>
      <c r="E2" s="279"/>
      <c r="F2" s="279"/>
      <c r="G2" s="279"/>
      <c r="H2" s="279"/>
      <c r="I2" s="279"/>
      <c r="J2" s="55"/>
    </row>
    <row r="3" spans="2:10" ht="13.9" thickBot="1">
      <c r="B3" s="55"/>
      <c r="C3" s="97"/>
      <c r="D3" s="53"/>
      <c r="E3" s="53"/>
      <c r="F3" s="53"/>
      <c r="G3" s="53"/>
      <c r="H3" s="53"/>
      <c r="I3" s="53"/>
      <c r="J3" s="58"/>
    </row>
    <row r="4" spans="2:10" ht="13.9" thickBot="1">
      <c r="B4" s="55"/>
      <c r="C4" s="98" t="s">
        <v>63</v>
      </c>
      <c r="D4" s="272" t="s">
        <v>62</v>
      </c>
      <c r="E4" s="273"/>
      <c r="F4" s="273"/>
      <c r="G4" s="273"/>
      <c r="H4" s="274"/>
      <c r="I4" s="99">
        <v>1</v>
      </c>
      <c r="J4" s="58"/>
    </row>
    <row r="5" spans="2:10" ht="27" thickBot="1">
      <c r="B5" s="55"/>
      <c r="C5" s="100" t="s">
        <v>115</v>
      </c>
      <c r="D5" s="101" t="s">
        <v>64</v>
      </c>
      <c r="E5" s="102" t="s">
        <v>65</v>
      </c>
      <c r="F5" s="103" t="s">
        <v>116</v>
      </c>
      <c r="G5" s="280"/>
      <c r="H5" s="281"/>
      <c r="I5" s="104" t="s">
        <v>117</v>
      </c>
      <c r="J5" s="58"/>
    </row>
    <row r="6" spans="2:10" ht="13.9" thickBot="1">
      <c r="B6" s="55"/>
      <c r="C6" s="98" t="s">
        <v>66</v>
      </c>
      <c r="D6" s="272" t="s">
        <v>67</v>
      </c>
      <c r="E6" s="273"/>
      <c r="F6" s="273"/>
      <c r="G6" s="273"/>
      <c r="H6" s="274"/>
      <c r="I6" s="105" t="s">
        <v>118</v>
      </c>
      <c r="J6" s="58"/>
    </row>
    <row r="7" spans="2:10" ht="26.45">
      <c r="B7" s="55"/>
      <c r="C7" s="100" t="s">
        <v>119</v>
      </c>
      <c r="D7" s="106" t="s">
        <v>68</v>
      </c>
      <c r="E7" s="102" t="s">
        <v>65</v>
      </c>
      <c r="F7" s="103" t="s">
        <v>120</v>
      </c>
      <c r="G7" s="280"/>
      <c r="H7" s="281"/>
      <c r="I7" s="104" t="s">
        <v>121</v>
      </c>
      <c r="J7" s="58"/>
    </row>
    <row r="8" spans="2:10" ht="13.9" thickBot="1">
      <c r="B8" s="55"/>
      <c r="C8" s="100" t="s">
        <v>122</v>
      </c>
      <c r="D8" s="101" t="s">
        <v>69</v>
      </c>
      <c r="E8" s="107" t="s">
        <v>65</v>
      </c>
      <c r="F8" s="108" t="s">
        <v>123</v>
      </c>
      <c r="G8" s="275"/>
      <c r="H8" s="275"/>
      <c r="I8" s="104" t="s">
        <v>124</v>
      </c>
      <c r="J8" s="58"/>
    </row>
    <row r="9" spans="2:10" ht="13.9" thickBot="1">
      <c r="B9" s="55"/>
      <c r="C9" s="98" t="s">
        <v>70</v>
      </c>
      <c r="D9" s="272" t="s">
        <v>71</v>
      </c>
      <c r="E9" s="273"/>
      <c r="F9" s="273"/>
      <c r="G9" s="273"/>
      <c r="H9" s="274"/>
      <c r="I9" s="105" t="s">
        <v>125</v>
      </c>
      <c r="J9" s="58"/>
    </row>
    <row r="10" spans="2:10" ht="27" thickBot="1">
      <c r="B10" s="55"/>
      <c r="C10" s="100" t="s">
        <v>126</v>
      </c>
      <c r="D10" s="101" t="s">
        <v>72</v>
      </c>
      <c r="E10" s="107" t="s">
        <v>65</v>
      </c>
      <c r="F10" s="108" t="s">
        <v>127</v>
      </c>
      <c r="G10" s="275"/>
      <c r="H10" s="275"/>
      <c r="I10" s="104" t="s">
        <v>128</v>
      </c>
      <c r="J10" s="58"/>
    </row>
    <row r="11" spans="2:10" ht="13.9" thickBot="1">
      <c r="B11" s="55"/>
      <c r="C11" s="98" t="s">
        <v>73</v>
      </c>
      <c r="D11" s="272" t="s">
        <v>74</v>
      </c>
      <c r="E11" s="273"/>
      <c r="F11" s="273"/>
      <c r="G11" s="273"/>
      <c r="H11" s="274"/>
      <c r="I11" s="105" t="s">
        <v>129</v>
      </c>
      <c r="J11" s="58"/>
    </row>
    <row r="12" spans="2:10" ht="13.9" thickBot="1">
      <c r="B12" s="55"/>
      <c r="C12" s="107"/>
      <c r="D12" s="110"/>
      <c r="E12" s="109"/>
      <c r="F12" s="109"/>
      <c r="G12" s="109"/>
      <c r="H12" s="109"/>
      <c r="I12" s="111"/>
      <c r="J12" s="58"/>
    </row>
    <row r="13" spans="2:10" ht="21.75" customHeight="1" thickBot="1">
      <c r="B13" s="55"/>
      <c r="C13" s="272" t="s">
        <v>75</v>
      </c>
      <c r="D13" s="276"/>
      <c r="E13" s="276"/>
      <c r="F13" s="276"/>
      <c r="G13" s="276"/>
      <c r="H13" s="277"/>
      <c r="I13" s="112" t="s">
        <v>130</v>
      </c>
      <c r="J13" s="58"/>
    </row>
    <row r="14" spans="2:10" ht="13.9" thickBot="1">
      <c r="B14" s="91"/>
      <c r="C14" s="113"/>
      <c r="D14" s="92"/>
      <c r="E14" s="92"/>
      <c r="F14" s="92"/>
      <c r="G14" s="92"/>
      <c r="H14" s="92"/>
      <c r="I14" s="92"/>
      <c r="J14" s="93"/>
    </row>
    <row r="19" spans="3:9">
      <c r="C19" s="100"/>
      <c r="D19" s="101"/>
      <c r="E19" s="107"/>
      <c r="F19" s="108"/>
      <c r="G19" s="275"/>
      <c r="H19" s="275"/>
      <c r="I19" s="104"/>
    </row>
  </sheetData>
  <mergeCells count="11">
    <mergeCell ref="G8:H8"/>
    <mergeCell ref="C2:I2"/>
    <mergeCell ref="D4:H4"/>
    <mergeCell ref="G5:H5"/>
    <mergeCell ref="D6:H6"/>
    <mergeCell ref="G7:H7"/>
    <mergeCell ref="D9:H9"/>
    <mergeCell ref="G10:H10"/>
    <mergeCell ref="D11:H11"/>
    <mergeCell ref="C13:H13"/>
    <mergeCell ref="G19:H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1.42578125" defaultRowHeight="13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94b84b-39ca-4973-a6a1-c5dd66fd8965" xsi:nil="true"/>
    <lcf76f155ced4ddcb4097134ff3c332f xmlns="03fd7087-3ff3-4ec4-9d52-81e9ee6040fc">
      <Terms xmlns="http://schemas.microsoft.com/office/infopath/2007/PartnerControls"/>
    </lcf76f155ced4ddcb4097134ff3c332f>
    <SharedWithUsers xmlns="f894b84b-39ca-4973-a6a1-c5dd66fd8965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B7C6DACABF394CAAC7394F7F62728C" ma:contentTypeVersion="17" ma:contentTypeDescription="Crear nuevo documento." ma:contentTypeScope="" ma:versionID="c48016ac9a09892928be900b5e42d122">
  <xsd:schema xmlns:xsd="http://www.w3.org/2001/XMLSchema" xmlns:xs="http://www.w3.org/2001/XMLSchema" xmlns:p="http://schemas.microsoft.com/office/2006/metadata/properties" xmlns:ns2="03fd7087-3ff3-4ec4-9d52-81e9ee6040fc" xmlns:ns3="f894b84b-39ca-4973-a6a1-c5dd66fd8965" targetNamespace="http://schemas.microsoft.com/office/2006/metadata/properties" ma:root="true" ma:fieldsID="3c47ca1fc054ad760101e19611f0adcc" ns2:_="" ns3:_="">
    <xsd:import namespace="03fd7087-3ff3-4ec4-9d52-81e9ee6040fc"/>
    <xsd:import namespace="f894b84b-39ca-4973-a6a1-c5dd66fd89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d7087-3ff3-4ec4-9d52-81e9ee604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4b84b-39ca-4973-a6a1-c5dd66fd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faadb7-2dad-43e5-8fcf-6b25c93c1635}" ma:internalName="TaxCatchAll" ma:showField="CatchAllData" ma:web="f894b84b-39ca-4973-a6a1-c5dd66fd89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E3D28-1248-498A-BCD4-2C7F3DD2589A}"/>
</file>

<file path=customXml/itemProps2.xml><?xml version="1.0" encoding="utf-8"?>
<ds:datastoreItem xmlns:ds="http://schemas.openxmlformats.org/officeDocument/2006/customXml" ds:itemID="{68E94F58-1EA0-4BD3-BB70-2262966B6D4F}"/>
</file>

<file path=customXml/itemProps3.xml><?xml version="1.0" encoding="utf-8"?>
<ds:datastoreItem xmlns:ds="http://schemas.openxmlformats.org/officeDocument/2006/customXml" ds:itemID="{E864FCC6-7EB7-43A8-92C0-87FD40F7DF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Forcinito</dc:creator>
  <cp:keywords/>
  <dc:description/>
  <cp:lastModifiedBy>Lorena Elizabeth Rolon</cp:lastModifiedBy>
  <cp:revision/>
  <dcterms:created xsi:type="dcterms:W3CDTF">2016-08-05T20:58:01Z</dcterms:created>
  <dcterms:modified xsi:type="dcterms:W3CDTF">2026-05-03T02:12:52Z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0x01010051B7C6DACABF394CAAC7394F7F62728C</vt:lpwstr>
  </property>
  <property fmtid="{D5CDD505-2E9C-101B-9397-08002B2CF9AE}" pid="3" name="MediaServiceImageTags">
    <vt:lpwstr/>
  </property>
  <property fmtid="{D5CDD505-2E9C-101B-9397-08002B2CF9AE}" pid="4" name="Order">
    <vt:r8>14724500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