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rolon\EANA S.E\Departamento de Mantenimiento - Documentos\01.RELEVAMIENTOS, PROYECTOS Y ASESORIAS\BOUCHARD_CARPINTERÍAS\08. PLAN DE TRABAJOS\"/>
    </mc:Choice>
  </mc:AlternateContent>
  <xr:revisionPtr revIDLastSave="23" documentId="11_35734DB716B53556C4701B4AD991F5A9CC9EB414" xr6:coauthVersionLast="47" xr6:coauthVersionMax="47" xr10:uidLastSave="{9ED5ADE0-5D72-4CD6-97D3-C7BD2B8245B2}"/>
  <bookViews>
    <workbookView xWindow="0" yWindow="0" windowWidth="23040" windowHeight="8710" tabRatio="586" xr2:uid="{00000000-000D-0000-FFFF-FFFF00000000}"/>
  </bookViews>
  <sheets>
    <sheet name="PLAN DE TRABAJOS REFERENCIAL" sheetId="1" r:id="rId1"/>
    <sheet name="Hoja2" sheetId="3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2" i="1" l="1"/>
  <c r="C9" i="1" l="1"/>
  <c r="C11" i="1"/>
  <c r="C8" i="1"/>
  <c r="C13" i="1" l="1"/>
  <c r="C16" i="1" l="1"/>
  <c r="A9" i="1" l="1"/>
  <c r="A10" i="1" s="1"/>
  <c r="A11" i="1" s="1"/>
  <c r="A12" i="1" s="1"/>
  <c r="P5" i="3"/>
  <c r="P6" i="3"/>
  <c r="P7" i="3"/>
  <c r="P8" i="3"/>
  <c r="P9" i="3"/>
  <c r="P10" i="3"/>
  <c r="P11" i="3"/>
  <c r="P12" i="3"/>
  <c r="P13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14" i="3"/>
  <c r="P15" i="3"/>
  <c r="P16" i="3"/>
  <c r="P17" i="3"/>
  <c r="P18" i="3"/>
  <c r="P19" i="3"/>
  <c r="P20" i="3"/>
  <c r="P21" i="3"/>
  <c r="P22" i="3"/>
  <c r="A54" i="3"/>
  <c r="J58" i="3" s="1"/>
  <c r="B55" i="3" l="1"/>
  <c r="C55" i="3" s="1"/>
  <c r="F55" i="3" s="1"/>
  <c r="J55" i="3" l="1"/>
  <c r="K55" i="3"/>
  <c r="B56" i="3" s="1"/>
  <c r="D55" i="3"/>
  <c r="G55" i="3" s="1"/>
  <c r="A34" i="3"/>
  <c r="E55" i="3" l="1"/>
  <c r="J56" i="3"/>
  <c r="C56" i="3"/>
  <c r="F56" i="3" s="1"/>
  <c r="K56" i="3"/>
  <c r="A24" i="3"/>
  <c r="B35" i="3"/>
  <c r="K35" i="3" s="1"/>
  <c r="J38" i="3"/>
  <c r="A44" i="3"/>
  <c r="I55" i="3" l="1"/>
  <c r="H55" i="3"/>
  <c r="D56" i="3"/>
  <c r="G56" i="3" s="1"/>
  <c r="A4" i="3"/>
  <c r="B57" i="3"/>
  <c r="K57" i="3" s="1"/>
  <c r="J28" i="3"/>
  <c r="B25" i="3"/>
  <c r="B36" i="3"/>
  <c r="C35" i="3"/>
  <c r="F35" i="3" s="1"/>
  <c r="J35" i="3"/>
  <c r="J48" i="3"/>
  <c r="B45" i="3"/>
  <c r="K45" i="3" s="1"/>
  <c r="E56" i="3" l="1"/>
  <c r="J8" i="3"/>
  <c r="B5" i="3"/>
  <c r="C57" i="3"/>
  <c r="F57" i="3" s="1"/>
  <c r="J57" i="3"/>
  <c r="B58" i="3"/>
  <c r="K58" i="3" s="1"/>
  <c r="B59" i="3" s="1"/>
  <c r="D35" i="3"/>
  <c r="G35" i="3" s="1"/>
  <c r="B46" i="3"/>
  <c r="K46" i="3" s="1"/>
  <c r="C25" i="3"/>
  <c r="F25" i="3" s="1"/>
  <c r="J25" i="3"/>
  <c r="C45" i="3"/>
  <c r="F45" i="3" s="1"/>
  <c r="J45" i="3"/>
  <c r="J36" i="3"/>
  <c r="C36" i="3"/>
  <c r="F36" i="3" s="1"/>
  <c r="A14" i="3"/>
  <c r="K36" i="3"/>
  <c r="K25" i="3"/>
  <c r="D57" i="3" l="1"/>
  <c r="H56" i="3"/>
  <c r="I56" i="3"/>
  <c r="K5" i="3"/>
  <c r="J5" i="3"/>
  <c r="C5" i="3"/>
  <c r="F5" i="3" s="1"/>
  <c r="F59" i="3"/>
  <c r="G59" i="3"/>
  <c r="E35" i="3"/>
  <c r="H35" i="3" s="1"/>
  <c r="C58" i="3"/>
  <c r="F58" i="3" s="1"/>
  <c r="B26" i="3"/>
  <c r="K26" i="3" s="1"/>
  <c r="D25" i="3"/>
  <c r="G25" i="3" s="1"/>
  <c r="B37" i="3"/>
  <c r="K37" i="3" s="1"/>
  <c r="J18" i="3"/>
  <c r="B15" i="3"/>
  <c r="B47" i="3"/>
  <c r="K47" i="3" s="1"/>
  <c r="D36" i="3"/>
  <c r="G36" i="3" s="1"/>
  <c r="D45" i="3"/>
  <c r="J46" i="3"/>
  <c r="C46" i="3"/>
  <c r="F46" i="3" s="1"/>
  <c r="D5" i="3" l="1"/>
  <c r="G5" i="3" s="1"/>
  <c r="I35" i="3"/>
  <c r="G57" i="3"/>
  <c r="E57" i="3"/>
  <c r="B6" i="3"/>
  <c r="K6" i="3" s="1"/>
  <c r="D58" i="3"/>
  <c r="G58" i="3" s="1"/>
  <c r="G45" i="3"/>
  <c r="E45" i="3"/>
  <c r="J15" i="3"/>
  <c r="C15" i="3"/>
  <c r="F15" i="3" s="1"/>
  <c r="B38" i="3"/>
  <c r="K38" i="3" s="1"/>
  <c r="B39" i="3" s="1"/>
  <c r="K15" i="3"/>
  <c r="C26" i="3"/>
  <c r="F26" i="3" s="1"/>
  <c r="J26" i="3"/>
  <c r="B48" i="3"/>
  <c r="K48" i="3" s="1"/>
  <c r="B49" i="3" s="1"/>
  <c r="E25" i="3"/>
  <c r="J47" i="3"/>
  <c r="C47" i="3"/>
  <c r="F47" i="3" s="1"/>
  <c r="B27" i="3"/>
  <c r="D46" i="3"/>
  <c r="G46" i="3" s="1"/>
  <c r="E36" i="3"/>
  <c r="J37" i="3"/>
  <c r="C37" i="3"/>
  <c r="F37" i="3" s="1"/>
  <c r="E5" i="3" l="1"/>
  <c r="H5" i="3" s="1"/>
  <c r="H57" i="3"/>
  <c r="I57" i="3"/>
  <c r="B7" i="3"/>
  <c r="K7" i="3" s="1"/>
  <c r="J6" i="3"/>
  <c r="C6" i="3"/>
  <c r="F6" i="3" s="1"/>
  <c r="E46" i="3"/>
  <c r="I46" i="3" s="1"/>
  <c r="D26" i="3"/>
  <c r="G26" i="3" s="1"/>
  <c r="D47" i="3"/>
  <c r="G47" i="3" s="1"/>
  <c r="E58" i="3"/>
  <c r="G39" i="3"/>
  <c r="F39" i="3"/>
  <c r="I36" i="3"/>
  <c r="H36" i="3"/>
  <c r="J27" i="3"/>
  <c r="C27" i="3"/>
  <c r="F27" i="3" s="1"/>
  <c r="I25" i="3"/>
  <c r="H25" i="3"/>
  <c r="I45" i="3"/>
  <c r="H45" i="3"/>
  <c r="D37" i="3"/>
  <c r="F49" i="3"/>
  <c r="G49" i="3"/>
  <c r="B16" i="3"/>
  <c r="K16" i="3" s="1"/>
  <c r="K27" i="3"/>
  <c r="C48" i="3"/>
  <c r="F48" i="3" s="1"/>
  <c r="D15" i="3"/>
  <c r="C38" i="3"/>
  <c r="F38" i="3" s="1"/>
  <c r="I5" i="3" l="1"/>
  <c r="H46" i="3"/>
  <c r="E47" i="3"/>
  <c r="I47" i="3" s="1"/>
  <c r="D38" i="3"/>
  <c r="G38" i="3" s="1"/>
  <c r="B8" i="3"/>
  <c r="K8" i="3" s="1"/>
  <c r="B9" i="3" s="1"/>
  <c r="E26" i="3"/>
  <c r="I26" i="3" s="1"/>
  <c r="D6" i="3"/>
  <c r="G6" i="3" s="1"/>
  <c r="C7" i="3"/>
  <c r="F7" i="3" s="1"/>
  <c r="J7" i="3"/>
  <c r="H58" i="3"/>
  <c r="I58" i="3"/>
  <c r="B28" i="3"/>
  <c r="B17" i="3"/>
  <c r="G15" i="3"/>
  <c r="E15" i="3"/>
  <c r="C16" i="3"/>
  <c r="F16" i="3" s="1"/>
  <c r="J16" i="3"/>
  <c r="D27" i="3"/>
  <c r="G27" i="3" s="1"/>
  <c r="D48" i="3"/>
  <c r="G48" i="3" s="1"/>
  <c r="G37" i="3"/>
  <c r="E37" i="3"/>
  <c r="E38" i="3" l="1"/>
  <c r="H38" i="3" s="1"/>
  <c r="D7" i="3"/>
  <c r="G7" i="3" s="1"/>
  <c r="H47" i="3"/>
  <c r="G9" i="3"/>
  <c r="F9" i="3"/>
  <c r="C8" i="3"/>
  <c r="D8" i="3" s="1"/>
  <c r="G8" i="3" s="1"/>
  <c r="H26" i="3"/>
  <c r="E6" i="3"/>
  <c r="A60" i="3"/>
  <c r="E48" i="3"/>
  <c r="I48" i="3" s="1"/>
  <c r="J17" i="3"/>
  <c r="C17" i="3"/>
  <c r="F17" i="3" s="1"/>
  <c r="C28" i="3"/>
  <c r="F28" i="3" s="1"/>
  <c r="H15" i="3"/>
  <c r="I15" i="3"/>
  <c r="K28" i="3"/>
  <c r="B29" i="3" s="1"/>
  <c r="E27" i="3"/>
  <c r="I37" i="3"/>
  <c r="H37" i="3"/>
  <c r="D16" i="3"/>
  <c r="K17" i="3"/>
  <c r="H48" i="3" l="1"/>
  <c r="A50" i="3" s="1"/>
  <c r="I38" i="3"/>
  <c r="A40" i="3" s="1"/>
  <c r="E7" i="3"/>
  <c r="I7" i="3" s="1"/>
  <c r="I6" i="3"/>
  <c r="H6" i="3"/>
  <c r="F8" i="3"/>
  <c r="E8" i="3"/>
  <c r="B18" i="3"/>
  <c r="F29" i="3"/>
  <c r="G29" i="3"/>
  <c r="D28" i="3"/>
  <c r="D17" i="3"/>
  <c r="G17" i="3" s="1"/>
  <c r="G16" i="3"/>
  <c r="E16" i="3"/>
  <c r="H27" i="3"/>
  <c r="I27" i="3"/>
  <c r="H7" i="3" l="1"/>
  <c r="I8" i="3"/>
  <c r="H8" i="3"/>
  <c r="E17" i="3"/>
  <c r="I17" i="3" s="1"/>
  <c r="C18" i="3"/>
  <c r="F18" i="3" s="1"/>
  <c r="G28" i="3"/>
  <c r="E28" i="3"/>
  <c r="K18" i="3"/>
  <c r="B19" i="3" s="1"/>
  <c r="H16" i="3"/>
  <c r="I16" i="3"/>
  <c r="A10" i="3" l="1"/>
  <c r="H17" i="3"/>
  <c r="D18" i="3"/>
  <c r="G18" i="3" s="1"/>
  <c r="F19" i="3"/>
  <c r="G19" i="3"/>
  <c r="I28" i="3"/>
  <c r="H28" i="3"/>
  <c r="E18" i="3" l="1"/>
  <c r="I18" i="3" s="1"/>
  <c r="H18" i="3"/>
  <c r="A30" i="3"/>
  <c r="A20" i="3" l="1"/>
</calcChain>
</file>

<file path=xl/sharedStrings.xml><?xml version="1.0" encoding="utf-8"?>
<sst xmlns="http://schemas.openxmlformats.org/spreadsheetml/2006/main" count="138" uniqueCount="94">
  <si>
    <t>UBICACIÓN:</t>
  </si>
  <si>
    <t>EANA CENTRAL</t>
  </si>
  <si>
    <t>OBRA:</t>
  </si>
  <si>
    <t>PROVISIÓN Y COLOCACIÓN DE CARPINTERÍAS, PISOS 4, 5, 6, 7 Y 9</t>
  </si>
  <si>
    <r>
      <t xml:space="preserve">FECHA DE INICIO: </t>
    </r>
    <r>
      <rPr>
        <sz val="12"/>
        <color theme="1"/>
        <rFont val="Calibri"/>
        <family val="2"/>
        <scheme val="minor"/>
      </rPr>
      <t>XX/XX/2025</t>
    </r>
  </si>
  <si>
    <t>MES INICIO = "_____"</t>
  </si>
  <si>
    <r>
      <t xml:space="preserve">PLAN DE TRABAJO
</t>
    </r>
    <r>
      <rPr>
        <b/>
        <sz val="14"/>
        <color theme="1"/>
        <rFont val="Calibri"/>
        <family val="2"/>
        <scheme val="minor"/>
      </rPr>
      <t>Completar % de avance estimado semanal con sombreado</t>
    </r>
  </si>
  <si>
    <t>ITEMS</t>
  </si>
  <si>
    <t>DESCRIPCION</t>
  </si>
  <si>
    <t xml:space="preserve">MES 1 </t>
  </si>
  <si>
    <t>MES 2</t>
  </si>
  <si>
    <t>MES 3</t>
  </si>
  <si>
    <t>MES 4</t>
  </si>
  <si>
    <t>MES 5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</si>
  <si>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</si>
  <si>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</si>
  <si>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</si>
  <si>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</si>
  <si>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</si>
  <si>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</si>
  <si>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</si>
  <si>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</si>
  <si>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</si>
  <si>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</si>
  <si>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</si>
  <si>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</si>
  <si>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</si>
  <si>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</si>
  <si>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</si>
  <si>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</si>
  <si>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</si>
  <si>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</si>
  <si>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</si>
  <si>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</si>
  <si>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1</t>
  </si>
  <si>
    <t>TAREAS PRELIMINARES</t>
  </si>
  <si>
    <t>DEMOLICION Y RETIROS</t>
  </si>
  <si>
    <t>CARPINTERIAS</t>
  </si>
  <si>
    <t>CONSTRUCCION EN SECO</t>
  </si>
  <si>
    <t>PINTURA</t>
  </si>
  <si>
    <t>LIMPIEZA DE OBRA</t>
  </si>
  <si>
    <t xml:space="preserve">% </t>
  </si>
  <si>
    <t>TOTAL RUBROS</t>
  </si>
  <si>
    <t>EQUIPO DE OBRA</t>
  </si>
  <si>
    <t>% TOTAL DE OBRA:</t>
  </si>
  <si>
    <t xml:space="preserve">ACLARACIONES: </t>
  </si>
  <si>
    <t>Los valores de la presente planilla son a modo de ejemplo.</t>
  </si>
  <si>
    <t>MES 1</t>
  </si>
  <si>
    <t>MONTO</t>
  </si>
  <si>
    <t>VALIDA HASTA 999.999.999.999,99</t>
  </si>
  <si>
    <t>RESTO</t>
  </si>
  <si>
    <t>Base de datos</t>
  </si>
  <si>
    <t xml:space="preserve">UNO </t>
  </si>
  <si>
    <t>Millares de millón</t>
  </si>
  <si>
    <t xml:space="preserve">DOS </t>
  </si>
  <si>
    <t>Millones</t>
  </si>
  <si>
    <t xml:space="preserve">TRES </t>
  </si>
  <si>
    <t>Millares</t>
  </si>
  <si>
    <t xml:space="preserve">CUATRO </t>
  </si>
  <si>
    <t>Cent., dec. y uniddes</t>
  </si>
  <si>
    <t xml:space="preserve">CINCO </t>
  </si>
  <si>
    <t>centavos</t>
  </si>
  <si>
    <t xml:space="preserve">SEIS </t>
  </si>
  <si>
    <t xml:space="preserve">SIETE </t>
  </si>
  <si>
    <t xml:space="preserve">OCHO </t>
  </si>
  <si>
    <t xml:space="preserve">NUEVE </t>
  </si>
  <si>
    <t xml:space="preserve">DIEZ </t>
  </si>
  <si>
    <t xml:space="preserve">ONCE </t>
  </si>
  <si>
    <t xml:space="preserve">DOCE </t>
  </si>
  <si>
    <t xml:space="preserve">TRECE </t>
  </si>
  <si>
    <t xml:space="preserve">CATORCE </t>
  </si>
  <si>
    <t xml:space="preserve">QUINCE </t>
  </si>
  <si>
    <t xml:space="preserve">DIECISEIS </t>
  </si>
  <si>
    <t xml:space="preserve">DICISIETE </t>
  </si>
  <si>
    <t xml:space="preserve">DIECIOCHO </t>
  </si>
  <si>
    <t xml:space="preserve">DIECINUEVE </t>
  </si>
  <si>
    <t xml:space="preserve">VEINTE </t>
  </si>
  <si>
    <t xml:space="preserve">TREINTA </t>
  </si>
  <si>
    <t xml:space="preserve">CUARENTA </t>
  </si>
  <si>
    <t xml:space="preserve">CINCUENTA </t>
  </si>
  <si>
    <t xml:space="preserve">SESENTA </t>
  </si>
  <si>
    <t xml:space="preserve">SETENTA </t>
  </si>
  <si>
    <t xml:space="preserve">OCHENTA </t>
  </si>
  <si>
    <t xml:space="preserve">NOVENTA </t>
  </si>
  <si>
    <t xml:space="preserve">CIENTO </t>
  </si>
  <si>
    <t xml:space="preserve">DOSCIENTOS </t>
  </si>
  <si>
    <t xml:space="preserve">TRESCIENTOS </t>
  </si>
  <si>
    <t xml:space="preserve">CUATROCIENTOS </t>
  </si>
  <si>
    <t xml:space="preserve">QUINIENTOS </t>
  </si>
  <si>
    <t xml:space="preserve">SEISCIENTOS </t>
  </si>
  <si>
    <t xml:space="preserve">SETECIENTOS </t>
  </si>
  <si>
    <t xml:space="preserve">OCHOCIENTOS </t>
  </si>
  <si>
    <t xml:space="preserve">NOVECIENTOS </t>
  </si>
  <si>
    <t>MES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</si>
</sst>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0.0000000"/>
    <numFmt numFmtId="166" formatCode="0.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0"/>
      <name val="Arial"/>
      <family val="2"/>
    </font>
    <font>
      <b/>
      <i/>
      <u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 style="medium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</cellStyleXfs>
  <cellXfs count="136">
    <xf numFmtId="0" fontId="0" fillId="0" borderId="0" xfId="0"/>
    <xf numFmtId="0" fontId="20" fillId="0" borderId="16" xfId="4" applyFont="1" applyBorder="1" applyAlignment="1">
      <alignment horizontal="center"/>
    </xf>
    <xf numFmtId="0" fontId="20" fillId="0" borderId="17" xfId="4" applyFont="1" applyBorder="1" applyAlignment="1">
      <alignment horizontal="centerContinuous"/>
    </xf>
    <xf numFmtId="0" fontId="3" fillId="0" borderId="8" xfId="4" applyBorder="1" applyAlignment="1">
      <alignment horizontal="centerContinuous"/>
    </xf>
    <xf numFmtId="0" fontId="3" fillId="0" borderId="10" xfId="4" applyBorder="1" applyAlignment="1">
      <alignment horizontal="centerContinuous"/>
    </xf>
    <xf numFmtId="4" fontId="20" fillId="0" borderId="16" xfId="4" applyNumberFormat="1" applyFont="1" applyBorder="1" applyAlignment="1">
      <alignment horizontal="center"/>
    </xf>
    <xf numFmtId="0" fontId="21" fillId="0" borderId="13" xfId="4" applyFont="1" applyBorder="1" applyAlignment="1">
      <alignment horizontal="centerContinuous"/>
    </xf>
    <xf numFmtId="4" fontId="22" fillId="4" borderId="18" xfId="4" applyNumberFormat="1" applyFont="1" applyFill="1" applyBorder="1"/>
    <xf numFmtId="2" fontId="3" fillId="0" borderId="19" xfId="4" applyNumberFormat="1" applyBorder="1"/>
    <xf numFmtId="2" fontId="3" fillId="0" borderId="9" xfId="4" applyNumberFormat="1" applyBorder="1"/>
    <xf numFmtId="0" fontId="3" fillId="0" borderId="9" xfId="4" applyBorder="1" applyAlignment="1">
      <alignment horizontal="center"/>
    </xf>
    <xf numFmtId="0" fontId="3" fillId="0" borderId="20" xfId="4" applyBorder="1" applyAlignment="1">
      <alignment horizontal="center"/>
    </xf>
    <xf numFmtId="4" fontId="3" fillId="0" borderId="18" xfId="4" applyNumberFormat="1" applyBorder="1"/>
    <xf numFmtId="0" fontId="23" fillId="0" borderId="16" xfId="4" applyFont="1" applyBorder="1"/>
    <xf numFmtId="0" fontId="23" fillId="0" borderId="17" xfId="4" applyFont="1" applyBorder="1"/>
    <xf numFmtId="1" fontId="23" fillId="0" borderId="8" xfId="4" applyNumberFormat="1" applyFont="1" applyBorder="1"/>
    <xf numFmtId="0" fontId="23" fillId="0" borderId="8" xfId="4" applyFont="1" applyBorder="1" applyAlignment="1">
      <alignment horizontal="center"/>
    </xf>
    <xf numFmtId="0" fontId="23" fillId="0" borderId="10" xfId="4" applyFont="1" applyBorder="1" applyAlignment="1">
      <alignment horizontal="center"/>
    </xf>
    <xf numFmtId="4" fontId="23" fillId="0" borderId="16" xfId="4" applyNumberFormat="1" applyFont="1" applyBorder="1"/>
    <xf numFmtId="0" fontId="23" fillId="0" borderId="21" xfId="4" applyFont="1" applyBorder="1" applyAlignment="1">
      <alignment horizontal="center"/>
    </xf>
    <xf numFmtId="0" fontId="23" fillId="0" borderId="21" xfId="4" applyFont="1" applyBorder="1"/>
    <xf numFmtId="1" fontId="23" fillId="0" borderId="22" xfId="4" applyNumberFormat="1" applyFont="1" applyBorder="1"/>
    <xf numFmtId="1" fontId="23" fillId="0" borderId="0" xfId="4" applyNumberFormat="1" applyFont="1"/>
    <xf numFmtId="0" fontId="23" fillId="0" borderId="0" xfId="4" applyFont="1" applyAlignment="1">
      <alignment horizontal="center"/>
    </xf>
    <xf numFmtId="0" fontId="23" fillId="0" borderId="11" xfId="4" applyFont="1" applyBorder="1" applyAlignment="1">
      <alignment horizontal="center"/>
    </xf>
    <xf numFmtId="4" fontId="23" fillId="0" borderId="21" xfId="4" applyNumberFormat="1" applyFont="1" applyBorder="1"/>
    <xf numFmtId="0" fontId="23" fillId="0" borderId="18" xfId="4" applyFont="1" applyBorder="1"/>
    <xf numFmtId="0" fontId="23" fillId="0" borderId="19" xfId="4" applyFont="1" applyBorder="1" applyAlignment="1">
      <alignment horizontal="right"/>
    </xf>
    <xf numFmtId="0" fontId="23" fillId="0" borderId="9" xfId="4" applyFont="1" applyBorder="1"/>
    <xf numFmtId="0" fontId="23" fillId="0" borderId="9" xfId="4" applyFont="1" applyBorder="1" applyAlignment="1">
      <alignment horizontal="center"/>
    </xf>
    <xf numFmtId="0" fontId="23" fillId="0" borderId="9" xfId="4" applyFont="1" applyBorder="1" applyAlignment="1">
      <alignment horizontal="left"/>
    </xf>
    <xf numFmtId="0" fontId="23" fillId="0" borderId="20" xfId="4" applyFont="1" applyBorder="1" applyAlignment="1">
      <alignment horizontal="center"/>
    </xf>
    <xf numFmtId="4" fontId="23" fillId="0" borderId="18" xfId="4" applyNumberFormat="1" applyFont="1" applyBorder="1"/>
    <xf numFmtId="0" fontId="24" fillId="0" borderId="15" xfId="4" applyFont="1" applyBorder="1"/>
    <xf numFmtId="0" fontId="23" fillId="0" borderId="12" xfId="4" applyFont="1" applyBorder="1"/>
    <xf numFmtId="0" fontId="23" fillId="0" borderId="12" xfId="4" applyFont="1" applyBorder="1" applyAlignment="1">
      <alignment horizontal="center"/>
    </xf>
    <xf numFmtId="4" fontId="23" fillId="0" borderId="13" xfId="4" applyNumberFormat="1" applyFont="1" applyBorder="1"/>
    <xf numFmtId="0" fontId="23" fillId="0" borderId="0" xfId="4" applyFont="1"/>
    <xf numFmtId="4" fontId="23" fillId="0" borderId="0" xfId="4" applyNumberFormat="1" applyFont="1"/>
    <xf numFmtId="0" fontId="3" fillId="0" borderId="0" xfId="4"/>
    <xf numFmtId="0" fontId="23" fillId="0" borderId="18" xfId="4" applyFont="1" applyBorder="1" applyAlignment="1">
      <alignment horizontal="center"/>
    </xf>
    <xf numFmtId="4" fontId="23" fillId="0" borderId="11" xfId="4" applyNumberFormat="1" applyFont="1" applyBorder="1"/>
    <xf numFmtId="0" fontId="25" fillId="0" borderId="12" xfId="0" applyFont="1" applyBorder="1"/>
    <xf numFmtId="0" fontId="25" fillId="0" borderId="13" xfId="0" applyFont="1" applyBorder="1"/>
    <xf numFmtId="0" fontId="21" fillId="0" borderId="12" xfId="4" applyFont="1" applyBorder="1" applyAlignment="1">
      <alignment horizontal="centerContinuous"/>
    </xf>
    <xf numFmtId="0" fontId="25" fillId="0" borderId="0" xfId="0" applyFont="1"/>
    <xf numFmtId="4" fontId="20" fillId="0" borderId="0" xfId="4" applyNumberFormat="1" applyFont="1" applyAlignment="1">
      <alignment horizontal="center"/>
    </xf>
    <xf numFmtId="4" fontId="3" fillId="0" borderId="0" xfId="4" applyNumberFormat="1"/>
    <xf numFmtId="0" fontId="25" fillId="0" borderId="11" xfId="0" applyFont="1" applyBorder="1"/>
    <xf numFmtId="4" fontId="20" fillId="0" borderId="11" xfId="4" applyNumberFormat="1" applyFont="1" applyBorder="1" applyAlignment="1">
      <alignment horizontal="center"/>
    </xf>
    <xf numFmtId="4" fontId="3" fillId="0" borderId="11" xfId="4" applyNumberFormat="1" applyBorder="1"/>
    <xf numFmtId="0" fontId="0" fillId="0" borderId="0" xfId="0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" fontId="16" fillId="3" borderId="5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/>
      <protection hidden="1"/>
    </xf>
    <xf numFmtId="10" fontId="19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12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/>
      <protection hidden="1"/>
    </xf>
    <xf numFmtId="0" fontId="13" fillId="2" borderId="3" xfId="0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10" fontId="5" fillId="5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hidden="1"/>
    </xf>
    <xf numFmtId="10" fontId="19" fillId="0" borderId="0" xfId="3" applyNumberFormat="1" applyFont="1" applyBorder="1" applyAlignment="1" applyProtection="1">
      <alignment horizontal="center" vertical="center"/>
      <protection hidden="1"/>
    </xf>
    <xf numFmtId="1" fontId="16" fillId="3" borderId="26" xfId="0" applyNumberFormat="1" applyFont="1" applyFill="1" applyBorder="1" applyAlignment="1" applyProtection="1">
      <alignment horizontal="center" vertical="center"/>
      <protection hidden="1"/>
    </xf>
    <xf numFmtId="166" fontId="5" fillId="0" borderId="25" xfId="0" applyNumberFormat="1" applyFont="1" applyBorder="1" applyAlignment="1" applyProtection="1">
      <alignment horizontal="center" vertical="center"/>
      <protection locked="0"/>
    </xf>
    <xf numFmtId="166" fontId="5" fillId="0" borderId="7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6" fontId="5" fillId="0" borderId="23" xfId="0" applyNumberFormat="1" applyFont="1" applyBorder="1" applyAlignment="1" applyProtection="1">
      <alignment horizontal="center" vertical="center"/>
      <protection locked="0"/>
    </xf>
    <xf numFmtId="166" fontId="5" fillId="0" borderId="24" xfId="0" applyNumberFormat="1" applyFont="1" applyBorder="1" applyAlignment="1" applyProtection="1">
      <alignment horizontal="center" vertical="center"/>
      <protection locked="0"/>
    </xf>
    <xf numFmtId="166" fontId="5" fillId="0" borderId="8" xfId="0" applyNumberFormat="1" applyFont="1" applyBorder="1" applyAlignment="1" applyProtection="1">
      <alignment horizontal="center" vertical="center"/>
      <protection locked="0"/>
    </xf>
    <xf numFmtId="166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166" fontId="5" fillId="0" borderId="25" xfId="3" applyNumberFormat="1" applyFont="1" applyFill="1" applyBorder="1" applyAlignment="1" applyProtection="1">
      <alignment horizontal="center" vertical="center"/>
      <protection locked="0"/>
    </xf>
    <xf numFmtId="166" fontId="5" fillId="0" borderId="24" xfId="3" applyNumberFormat="1" applyFont="1" applyFill="1" applyBorder="1" applyAlignment="1" applyProtection="1">
      <alignment horizontal="center" vertical="center"/>
      <protection locked="0"/>
    </xf>
    <xf numFmtId="166" fontId="5" fillId="0" borderId="8" xfId="3" applyNumberFormat="1" applyFont="1" applyFill="1" applyBorder="1" applyAlignment="1" applyProtection="1">
      <alignment horizontal="center" vertical="center"/>
      <protection locked="0"/>
    </xf>
    <xf numFmtId="166" fontId="5" fillId="0" borderId="23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0" fontId="28" fillId="5" borderId="1" xfId="3" applyNumberFormat="1" applyFont="1" applyFill="1" applyBorder="1" applyAlignment="1" applyProtection="1">
      <alignment horizontal="center" vertical="center"/>
      <protection locked="0"/>
    </xf>
    <xf numFmtId="166" fontId="28" fillId="0" borderId="7" xfId="3" applyNumberFormat="1" applyFont="1" applyFill="1" applyBorder="1" applyAlignment="1" applyProtection="1">
      <alignment horizontal="center" vertical="center"/>
      <protection locked="0"/>
    </xf>
    <xf numFmtId="166" fontId="28" fillId="0" borderId="25" xfId="3" applyNumberFormat="1" applyFont="1" applyFill="1" applyBorder="1" applyAlignment="1" applyProtection="1">
      <alignment horizontal="center" vertical="center"/>
      <protection locked="0"/>
    </xf>
    <xf numFmtId="166" fontId="28" fillId="0" borderId="23" xfId="3" applyNumberFormat="1" applyFont="1" applyFill="1" applyBorder="1" applyAlignment="1" applyProtection="1">
      <alignment horizontal="center" vertical="center"/>
      <protection locked="0"/>
    </xf>
    <xf numFmtId="166" fontId="28" fillId="0" borderId="24" xfId="3" applyNumberFormat="1" applyFont="1" applyFill="1" applyBorder="1" applyAlignment="1" applyProtection="1">
      <alignment horizontal="center" vertical="center"/>
      <protection locked="0"/>
    </xf>
    <xf numFmtId="166" fontId="28" fillId="0" borderId="8" xfId="3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10" fontId="29" fillId="5" borderId="3" xfId="3" applyNumberFormat="1" applyFont="1" applyFill="1" applyBorder="1" applyAlignment="1" applyProtection="1">
      <alignment horizontal="center" vertical="center"/>
      <protection locked="0"/>
    </xf>
    <xf numFmtId="2" fontId="8" fillId="0" borderId="0" xfId="0" applyNumberFormat="1" applyFont="1" applyAlignment="1" applyProtection="1">
      <alignment horizontal="center" vertical="center"/>
      <protection hidden="1"/>
    </xf>
    <xf numFmtId="9" fontId="14" fillId="2" borderId="27" xfId="3" applyFont="1" applyFill="1" applyBorder="1" applyAlignment="1">
      <alignment horizontal="center" vertical="center"/>
    </xf>
    <xf numFmtId="1" fontId="16" fillId="3" borderId="32" xfId="0" applyNumberFormat="1" applyFont="1" applyFill="1" applyBorder="1" applyAlignment="1" applyProtection="1">
      <alignment horizontal="center" vertical="center"/>
      <protection hidden="1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0" xfId="3" applyNumberFormat="1" applyFont="1" applyFill="1" applyBorder="1" applyAlignment="1" applyProtection="1">
      <alignment horizontal="center" vertical="center"/>
      <protection locked="0"/>
    </xf>
    <xf numFmtId="166" fontId="28" fillId="0" borderId="10" xfId="3" applyNumberFormat="1" applyFont="1" applyFill="1" applyBorder="1" applyAlignment="1" applyProtection="1">
      <alignment horizontal="center" vertical="center"/>
      <protection locked="0"/>
    </xf>
    <xf numFmtId="166" fontId="5" fillId="0" borderId="33" xfId="3" applyNumberFormat="1" applyFont="1" applyFill="1" applyBorder="1" applyAlignment="1" applyProtection="1">
      <alignment horizontal="center" vertical="center"/>
      <protection locked="0"/>
    </xf>
    <xf numFmtId="10" fontId="1" fillId="5" borderId="5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9" fillId="3" borderId="3" xfId="0" applyFont="1" applyFill="1" applyBorder="1" applyAlignment="1" applyProtection="1">
      <alignment horizontal="center" vertical="center"/>
      <protection hidden="1"/>
    </xf>
    <xf numFmtId="10" fontId="19" fillId="0" borderId="0" xfId="3" applyNumberFormat="1" applyFont="1" applyBorder="1" applyAlignment="1" applyProtection="1">
      <alignment horizontal="center" vertical="center"/>
      <protection hidden="1"/>
    </xf>
    <xf numFmtId="10" fontId="0" fillId="0" borderId="0" xfId="0" applyNumberFormat="1" applyAlignment="1" applyProtection="1">
      <alignment horizontal="left" vertical="center" wrapText="1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7" fillId="3" borderId="34" xfId="0" applyFont="1" applyFill="1" applyBorder="1" applyAlignment="1" applyProtection="1">
      <alignment horizontal="right" vertical="center" wrapText="1"/>
      <protection locked="0"/>
    </xf>
    <xf numFmtId="0" fontId="7" fillId="3" borderId="35" xfId="0" applyFont="1" applyFill="1" applyBorder="1" applyAlignment="1" applyProtection="1">
      <alignment horizontal="right" vertical="center"/>
      <protection locked="0"/>
    </xf>
    <xf numFmtId="0" fontId="11" fillId="2" borderId="27" xfId="0" applyFont="1" applyFill="1" applyBorder="1" applyAlignment="1">
      <alignment horizontal="right" vertical="center"/>
    </xf>
    <xf numFmtId="0" fontId="13" fillId="2" borderId="3" xfId="0" applyFont="1" applyFill="1" applyBorder="1" applyAlignment="1" applyProtection="1">
      <alignment horizontal="left" vertical="center"/>
      <protection hidden="1"/>
    </xf>
    <xf numFmtId="0" fontId="13" fillId="2" borderId="5" xfId="0" applyFont="1" applyFill="1" applyBorder="1" applyAlignment="1" applyProtection="1">
      <alignment horizontal="left" vertical="center"/>
      <protection hidden="1"/>
    </xf>
    <xf numFmtId="166" fontId="15" fillId="2" borderId="28" xfId="3" applyNumberFormat="1" applyFont="1" applyFill="1" applyBorder="1" applyAlignment="1">
      <alignment horizontal="center" vertical="center"/>
    </xf>
    <xf numFmtId="166" fontId="15" fillId="2" borderId="29" xfId="3" applyNumberFormat="1" applyFont="1" applyFill="1" applyBorder="1" applyAlignment="1">
      <alignment horizontal="center" vertical="center"/>
    </xf>
    <xf numFmtId="166" fontId="15" fillId="2" borderId="30" xfId="3" applyNumberFormat="1" applyFont="1" applyFill="1" applyBorder="1" applyAlignment="1">
      <alignment horizontal="center" vertical="center"/>
    </xf>
    <xf numFmtId="166" fontId="5" fillId="3" borderId="26" xfId="3" applyNumberFormat="1" applyFont="1" applyFill="1" applyBorder="1" applyAlignment="1">
      <alignment horizontal="center" vertical="center"/>
    </xf>
    <xf numFmtId="166" fontId="5" fillId="3" borderId="36" xfId="3" applyNumberFormat="1" applyFont="1" applyFill="1" applyBorder="1" applyAlignment="1">
      <alignment horizontal="center" vertical="center"/>
    </xf>
    <xf numFmtId="166" fontId="5" fillId="3" borderId="35" xfId="3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  <protection hidden="1"/>
    </xf>
    <xf numFmtId="166" fontId="5" fillId="3" borderId="37" xfId="3" applyNumberFormat="1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166" fontId="5" fillId="5" borderId="25" xfId="3" applyNumberFormat="1" applyFont="1" applyFill="1" applyBorder="1" applyAlignment="1" applyProtection="1">
      <alignment horizontal="center" vertical="center"/>
      <protection locked="0"/>
    </xf>
    <xf numFmtId="166" fontId="5" fillId="5" borderId="23" xfId="3" applyNumberFormat="1" applyFont="1" applyFill="1" applyBorder="1" applyAlignment="1" applyProtection="1">
      <alignment horizontal="center" vertical="center"/>
      <protection locked="0"/>
    </xf>
    <xf numFmtId="166" fontId="5" fillId="5" borderId="24" xfId="3" applyNumberFormat="1" applyFont="1" applyFill="1" applyBorder="1" applyAlignment="1" applyProtection="1">
      <alignment horizontal="center" vertical="center"/>
      <protection locked="0"/>
    </xf>
  </cellXfs>
  <cellStyles count="7">
    <cellStyle name="Currency 2" xfId="6" xr:uid="{00000000-0005-0000-0000-000000000000}"/>
    <cellStyle name="Normal" xfId="0" builtinId="0"/>
    <cellStyle name="Normal 3" xfId="5" xr:uid="{00000000-0005-0000-0000-000002000000}"/>
    <cellStyle name="Normal 5 3" xfId="2" xr:uid="{00000000-0005-0000-0000-000003000000}"/>
    <cellStyle name="Normal 7" xfId="1" xr:uid="{00000000-0005-0000-0000-000004000000}"/>
    <cellStyle name="Normal_Val. núm en letras" xfId="4" xr:uid="{00000000-0005-0000-0000-000005000000}"/>
    <cellStyle name="Porcentaje" xfId="3" builtinId="5"/>
  </cellStyles>
  <dxfs count="132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CDCD"/>
      <color rgb="FFFECACA"/>
      <color rgb="FFFD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629477</xdr:colOff>
      <xdr:row>0</xdr:row>
      <xdr:rowOff>77305</xdr:rowOff>
    </xdr:from>
    <xdr:to>
      <xdr:col>8</xdr:col>
      <xdr:colOff>463825</xdr:colOff>
      <xdr:row>0</xdr:row>
      <xdr:rowOff>1155939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9F9CF-705C-D948-2B65-F74BE38EC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303" y="77305"/>
          <a:ext cx="6659218" cy="107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A22"/>
  <sheetViews>
    <sheetView showGridLines="0" tabSelected="1" zoomScale="69" zoomScaleNormal="69" zoomScaleSheetLayoutView="100" workbookViewId="0">
      <selection activeCell="X18" sqref="A1:X18"/>
    </sheetView>
  </sheetViews>
  <sheetFormatPr defaultColWidth="11.5703125" defaultRowHeight="15.6"/>
  <cols>
    <col min="1" max="1" width="8.5703125" style="53" customWidth="1"/>
    <col min="2" max="2" width="31.5703125" style="53" customWidth="1"/>
    <col min="3" max="3" width="30.42578125" style="53" customWidth="1"/>
    <col min="4" max="11" width="13.5703125" style="63" customWidth="1"/>
    <col min="12" max="23" width="13.5703125" style="63" hidden="1" customWidth="1"/>
    <col min="24" max="27" width="11.5703125" style="76"/>
    <col min="28" max="16384" width="11.5703125" style="51"/>
  </cols>
  <sheetData>
    <row r="1" spans="1:27" ht="108.6" customHeight="1"/>
    <row r="2" spans="1:27" ht="12" customHeight="1">
      <c r="A2" s="105" t="s">
        <v>0</v>
      </c>
      <c r="B2" s="105"/>
      <c r="C2" s="107" t="s">
        <v>1</v>
      </c>
      <c r="D2" s="107"/>
      <c r="E2" s="107"/>
      <c r="F2" s="107"/>
      <c r="G2" s="107"/>
      <c r="H2" s="107"/>
      <c r="I2" s="107"/>
      <c r="J2" s="107"/>
      <c r="K2" s="107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</row>
    <row r="3" spans="1:27" ht="12" customHeight="1">
      <c r="A3" s="106" t="s">
        <v>2</v>
      </c>
      <c r="B3" s="106"/>
      <c r="C3" s="108" t="s">
        <v>3</v>
      </c>
      <c r="D3" s="108"/>
      <c r="E3" s="108"/>
      <c r="F3" s="108"/>
      <c r="G3" s="108"/>
      <c r="H3" s="108"/>
      <c r="I3" s="108"/>
      <c r="J3" s="108"/>
      <c r="K3" s="108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</row>
    <row r="4" spans="1:27" ht="53.1" customHeight="1">
      <c r="A4" s="52"/>
      <c r="B4" s="60" t="s">
        <v>4</v>
      </c>
      <c r="C4" s="60" t="s">
        <v>5</v>
      </c>
      <c r="D4" s="109" t="s">
        <v>6</v>
      </c>
      <c r="E4" s="110"/>
      <c r="F4" s="110"/>
      <c r="G4" s="110"/>
      <c r="H4" s="110"/>
      <c r="I4" s="110"/>
      <c r="J4" s="110"/>
      <c r="K4" s="110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</row>
    <row r="5" spans="1:27" ht="9" customHeight="1" thickBot="1">
      <c r="A5" s="52"/>
      <c r="B5" s="52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7" s="55" customFormat="1" ht="20.85" customHeight="1">
      <c r="A6" s="111" t="s">
        <v>7</v>
      </c>
      <c r="B6" s="120" t="s">
        <v>8</v>
      </c>
      <c r="C6" s="64"/>
      <c r="D6" s="113" t="s">
        <v>9</v>
      </c>
      <c r="E6" s="113"/>
      <c r="F6" s="113"/>
      <c r="G6" s="113"/>
      <c r="H6" s="113" t="s">
        <v>10</v>
      </c>
      <c r="I6" s="113"/>
      <c r="J6" s="113"/>
      <c r="K6" s="113"/>
      <c r="L6" s="113" t="s">
        <v>11</v>
      </c>
      <c r="M6" s="113"/>
      <c r="N6" s="113"/>
      <c r="O6" s="113"/>
      <c r="P6" s="113" t="s">
        <v>12</v>
      </c>
      <c r="Q6" s="113"/>
      <c r="R6" s="113"/>
      <c r="S6" s="113"/>
      <c r="T6" s="113" t="s">
        <v>13</v>
      </c>
      <c r="U6" s="113"/>
      <c r="V6" s="113"/>
      <c r="W6" s="128"/>
      <c r="X6" s="77"/>
      <c r="Y6" s="77"/>
      <c r="Z6" s="77"/>
      <c r="AA6" s="77"/>
    </row>
    <row r="7" spans="1:27" s="55" customFormat="1" ht="33.6" customHeight="1" thickBot="1">
      <c r="A7" s="112"/>
      <c r="B7" s="121"/>
      <c r="C7" s="70"/>
      <c r="D7" s="56" t="s">
        <v>14</v>
      </c>
      <c r="E7" s="56" t="s">
        <v>15</v>
      </c>
      <c r="F7" s="56" t="s">
        <v>16</v>
      </c>
      <c r="G7" s="56" t="s">
        <v>17</v>
      </c>
      <c r="H7" s="56" t="s">
        <v>18</v>
      </c>
      <c r="I7" s="56" t="s">
        <v>19</v>
      </c>
      <c r="J7" s="56" t="s">
        <v>20</v>
      </c>
      <c r="K7" s="56" t="s">
        <v>21</v>
      </c>
      <c r="L7" s="56" t="s">
        <v>22</v>
      </c>
      <c r="M7" s="56" t="s">
        <v>23</v>
      </c>
      <c r="N7" s="56" t="s">
        <v>24</v>
      </c>
      <c r="O7" s="56" t="s">
        <v>25</v>
      </c>
      <c r="P7" s="56" t="s">
        <v>26</v>
      </c>
      <c r="Q7" s="56" t="s">
        <v>27</v>
      </c>
      <c r="R7" s="56" t="s">
        <v>28</v>
      </c>
      <c r="S7" s="73" t="s">
        <v>29</v>
      </c>
      <c r="T7" s="56" t="s">
        <v>30</v>
      </c>
      <c r="U7" s="56" t="s">
        <v>31</v>
      </c>
      <c r="V7" s="56" t="s">
        <v>32</v>
      </c>
      <c r="W7" s="99" t="s">
        <v>33</v>
      </c>
      <c r="X7" s="77"/>
      <c r="Y7" s="77"/>
      <c r="Z7" s="77"/>
      <c r="AA7" s="77"/>
    </row>
    <row r="8" spans="1:27" s="59" customFormat="1" ht="24" customHeight="1" thickBot="1">
      <c r="A8" s="69" t="s">
        <v>34</v>
      </c>
      <c r="B8" s="66" t="s">
        <v>35</v>
      </c>
      <c r="C8" s="68">
        <f>SUM(D8:W8)</f>
        <v>1</v>
      </c>
      <c r="D8" s="75">
        <v>0.5</v>
      </c>
      <c r="E8" s="74">
        <v>0.5</v>
      </c>
      <c r="F8" s="78"/>
      <c r="G8" s="79"/>
      <c r="H8" s="80"/>
      <c r="I8" s="74"/>
      <c r="J8" s="78"/>
      <c r="K8" s="79"/>
      <c r="L8" s="80"/>
      <c r="M8" s="74"/>
      <c r="N8" s="78"/>
      <c r="O8" s="79"/>
      <c r="P8" s="80"/>
      <c r="Q8" s="74"/>
      <c r="R8" s="78"/>
      <c r="S8" s="80"/>
      <c r="T8" s="81"/>
      <c r="U8" s="74"/>
      <c r="V8" s="78"/>
      <c r="W8" s="100"/>
      <c r="X8" s="82"/>
      <c r="Y8" s="82"/>
      <c r="Z8" s="82"/>
      <c r="AA8" s="82"/>
    </row>
    <row r="9" spans="1:27" s="59" customFormat="1" ht="24" customHeight="1" thickBot="1">
      <c r="A9" s="69">
        <f t="shared" ref="A9:A12" si="0">A8+1</f>
        <v>2</v>
      </c>
      <c r="B9" s="66" t="s">
        <v>36</v>
      </c>
      <c r="C9" s="68">
        <f>SUM(D9:W9)</f>
        <v>1</v>
      </c>
      <c r="D9" s="75">
        <v>0.1</v>
      </c>
      <c r="E9" s="83">
        <v>0.1</v>
      </c>
      <c r="F9" s="83">
        <v>0.2</v>
      </c>
      <c r="G9" s="84">
        <v>0.2</v>
      </c>
      <c r="H9" s="85">
        <v>0.2</v>
      </c>
      <c r="I9" s="83">
        <v>0.2</v>
      </c>
      <c r="J9" s="86"/>
      <c r="K9" s="84"/>
      <c r="L9" s="85"/>
      <c r="M9" s="83"/>
      <c r="N9" s="86"/>
      <c r="O9" s="84"/>
      <c r="P9" s="85"/>
      <c r="Q9" s="83"/>
      <c r="R9" s="86"/>
      <c r="S9" s="85"/>
      <c r="T9" s="75"/>
      <c r="U9" s="83"/>
      <c r="V9" s="86"/>
      <c r="W9" s="101"/>
      <c r="X9" s="82"/>
      <c r="Y9" s="82"/>
      <c r="Z9" s="82"/>
      <c r="AA9" s="82"/>
    </row>
    <row r="10" spans="1:27" s="59" customFormat="1" ht="24" customHeight="1" thickBot="1">
      <c r="A10" s="69">
        <f t="shared" si="0"/>
        <v>3</v>
      </c>
      <c r="B10" s="66" t="s">
        <v>37</v>
      </c>
      <c r="C10" s="68">
        <v>1</v>
      </c>
      <c r="D10" s="75"/>
      <c r="E10" s="83"/>
      <c r="F10" s="86"/>
      <c r="G10" s="84"/>
      <c r="H10" s="85"/>
      <c r="I10" s="83"/>
      <c r="J10" s="86"/>
      <c r="K10" s="84"/>
      <c r="L10" s="85"/>
      <c r="M10" s="83"/>
      <c r="N10" s="86"/>
      <c r="O10" s="84"/>
      <c r="P10" s="85"/>
      <c r="Q10" s="83"/>
      <c r="R10" s="86"/>
      <c r="S10" s="85"/>
      <c r="T10" s="75"/>
      <c r="U10" s="83"/>
      <c r="V10" s="86"/>
      <c r="W10" s="101"/>
      <c r="X10" s="82"/>
      <c r="Y10" s="82"/>
      <c r="Z10" s="82"/>
      <c r="AA10" s="82"/>
    </row>
    <row r="11" spans="1:27" s="59" customFormat="1" ht="24" customHeight="1" thickBot="1">
      <c r="A11" s="69">
        <f t="shared" si="0"/>
        <v>4</v>
      </c>
      <c r="B11" s="66" t="s">
        <v>38</v>
      </c>
      <c r="C11" s="68">
        <f t="shared" ref="C11:C13" si="1">SUM(D11:W11)</f>
        <v>1</v>
      </c>
      <c r="D11" s="75"/>
      <c r="E11" s="83">
        <v>0.85</v>
      </c>
      <c r="F11" s="86">
        <v>0.05</v>
      </c>
      <c r="G11" s="84"/>
      <c r="H11" s="85">
        <v>0.05</v>
      </c>
      <c r="I11" s="83">
        <v>0.05</v>
      </c>
      <c r="J11" s="86"/>
      <c r="K11" s="84"/>
      <c r="L11" s="85"/>
      <c r="M11" s="83"/>
      <c r="N11" s="86"/>
      <c r="O11" s="84"/>
      <c r="P11" s="85"/>
      <c r="Q11" s="83"/>
      <c r="R11" s="86"/>
      <c r="S11" s="85"/>
      <c r="T11" s="75"/>
      <c r="U11" s="83"/>
      <c r="V11" s="86"/>
      <c r="W11" s="101"/>
      <c r="X11" s="82"/>
      <c r="Y11" s="82"/>
      <c r="Z11" s="82"/>
      <c r="AA11" s="82"/>
    </row>
    <row r="12" spans="1:27" s="59" customFormat="1" ht="24" customHeight="1" thickBot="1">
      <c r="A12" s="69">
        <f t="shared" si="0"/>
        <v>5</v>
      </c>
      <c r="B12" s="66" t="s">
        <v>39</v>
      </c>
      <c r="C12" s="68">
        <f t="shared" si="1"/>
        <v>1</v>
      </c>
      <c r="D12" s="75"/>
      <c r="E12" s="83"/>
      <c r="F12" s="86"/>
      <c r="G12" s="84"/>
      <c r="H12" s="85"/>
      <c r="I12" s="133">
        <v>0.2</v>
      </c>
      <c r="J12" s="134">
        <v>0.3</v>
      </c>
      <c r="K12" s="135">
        <v>0.5</v>
      </c>
      <c r="L12" s="85"/>
      <c r="M12" s="83"/>
      <c r="N12" s="86"/>
      <c r="O12" s="84"/>
      <c r="P12" s="85"/>
      <c r="Q12" s="83"/>
      <c r="R12" s="86"/>
      <c r="S12" s="85"/>
      <c r="T12" s="75"/>
      <c r="U12" s="83"/>
      <c r="V12" s="86"/>
      <c r="W12" s="101"/>
      <c r="X12" s="82"/>
      <c r="Y12" s="82"/>
      <c r="Z12" s="82"/>
      <c r="AA12" s="82"/>
    </row>
    <row r="13" spans="1:27" s="95" customFormat="1" ht="24" customHeight="1">
      <c r="A13" s="69">
        <v>6</v>
      </c>
      <c r="B13" s="67" t="s">
        <v>40</v>
      </c>
      <c r="C13" s="88">
        <f t="shared" si="1"/>
        <v>1</v>
      </c>
      <c r="D13" s="75">
        <v>0.125</v>
      </c>
      <c r="E13" s="83">
        <v>0.125</v>
      </c>
      <c r="F13" s="83">
        <v>0.125</v>
      </c>
      <c r="G13" s="84">
        <v>0.125</v>
      </c>
      <c r="H13" s="75">
        <v>0.125</v>
      </c>
      <c r="I13" s="83">
        <v>0.125</v>
      </c>
      <c r="J13" s="83">
        <v>0.125</v>
      </c>
      <c r="K13" s="84">
        <v>0.125</v>
      </c>
      <c r="L13" s="75"/>
      <c r="M13" s="83"/>
      <c r="N13" s="83"/>
      <c r="O13" s="84"/>
      <c r="P13" s="75"/>
      <c r="Q13" s="83"/>
      <c r="R13" s="83"/>
      <c r="S13" s="84"/>
      <c r="T13" s="75"/>
      <c r="U13" s="83"/>
      <c r="V13" s="83"/>
      <c r="W13" s="103"/>
      <c r="X13" s="94"/>
      <c r="Y13" s="94"/>
      <c r="Z13" s="94"/>
      <c r="AA13" s="94"/>
    </row>
    <row r="14" spans="1:27" s="95" customFormat="1" ht="24" customHeight="1">
      <c r="A14" s="65" t="s">
        <v>41</v>
      </c>
      <c r="B14" s="67" t="s">
        <v>42</v>
      </c>
      <c r="C14" s="96">
        <f>(C8+C9+C10+C11+C12+C13)/6</f>
        <v>1</v>
      </c>
      <c r="D14" s="89"/>
      <c r="E14" s="83"/>
      <c r="F14" s="91"/>
      <c r="G14" s="92"/>
      <c r="H14" s="93"/>
      <c r="I14" s="90"/>
      <c r="J14" s="91"/>
      <c r="K14" s="92"/>
      <c r="L14" s="93"/>
      <c r="M14" s="90"/>
      <c r="N14" s="91"/>
      <c r="O14" s="92"/>
      <c r="P14" s="93"/>
      <c r="Q14" s="90"/>
      <c r="R14" s="91"/>
      <c r="S14" s="93"/>
      <c r="T14" s="89"/>
      <c r="U14" s="90"/>
      <c r="V14" s="91"/>
      <c r="W14" s="102"/>
      <c r="X14" s="94"/>
      <c r="Y14" s="94"/>
      <c r="Z14" s="94"/>
      <c r="AA14" s="94"/>
    </row>
    <row r="15" spans="1:27" s="61" customFormat="1" ht="35.1" customHeight="1" thickBot="1">
      <c r="A15" s="117" t="s">
        <v>43</v>
      </c>
      <c r="B15" s="118"/>
      <c r="C15" s="104">
        <v>1</v>
      </c>
      <c r="D15" s="125"/>
      <c r="E15" s="126"/>
      <c r="F15" s="126"/>
      <c r="G15" s="127"/>
      <c r="H15" s="125"/>
      <c r="I15" s="126"/>
      <c r="J15" s="126"/>
      <c r="K15" s="127"/>
      <c r="L15" s="125"/>
      <c r="M15" s="126"/>
      <c r="N15" s="126"/>
      <c r="O15" s="127"/>
      <c r="P15" s="125"/>
      <c r="Q15" s="126"/>
      <c r="R15" s="126"/>
      <c r="S15" s="126"/>
      <c r="T15" s="125"/>
      <c r="U15" s="126"/>
      <c r="V15" s="126"/>
      <c r="W15" s="129"/>
      <c r="X15" s="87"/>
      <c r="Y15" s="87"/>
      <c r="Z15" s="87"/>
      <c r="AA15" s="87"/>
    </row>
    <row r="16" spans="1:27" s="61" customFormat="1" ht="30" customHeight="1">
      <c r="A16" s="119" t="s">
        <v>44</v>
      </c>
      <c r="B16" s="119"/>
      <c r="C16" s="98">
        <f>(C14+C15)/2</f>
        <v>1</v>
      </c>
      <c r="D16" s="122"/>
      <c r="E16" s="123"/>
      <c r="F16" s="123"/>
      <c r="G16" s="124"/>
      <c r="H16" s="122"/>
      <c r="I16" s="123"/>
      <c r="J16" s="123"/>
      <c r="K16" s="124"/>
      <c r="L16" s="122"/>
      <c r="M16" s="123"/>
      <c r="N16" s="123"/>
      <c r="O16" s="124"/>
      <c r="P16" s="122"/>
      <c r="Q16" s="123"/>
      <c r="R16" s="123"/>
      <c r="S16" s="124"/>
      <c r="T16" s="122"/>
      <c r="U16" s="123"/>
      <c r="V16" s="123"/>
      <c r="W16" s="124"/>
      <c r="X16" s="87"/>
      <c r="Y16" s="87"/>
      <c r="Z16" s="87"/>
      <c r="AA16" s="87"/>
    </row>
    <row r="17" spans="2:23">
      <c r="B17" s="57"/>
      <c r="C17" s="62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</row>
    <row r="18" spans="2:23" ht="27" customHeight="1">
      <c r="B18" s="71" t="s">
        <v>45</v>
      </c>
      <c r="C18" s="115" t="s">
        <v>46</v>
      </c>
      <c r="D18" s="115"/>
      <c r="E18" s="115"/>
      <c r="F18" s="115"/>
      <c r="G18" s="115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</row>
    <row r="19" spans="2:23" ht="17.850000000000001" customHeight="1">
      <c r="C19" s="58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</row>
    <row r="20" spans="2:23">
      <c r="D20" s="97"/>
    </row>
    <row r="21" spans="2:23" ht="15.75"/>
    <row r="22" spans="2:23" ht="15.75"/>
  </sheetData>
  <sheetProtection formatCells="0" deleteColumns="0" deleteRows="0"/>
  <mergeCells count="34">
    <mergeCell ref="T6:W6"/>
    <mergeCell ref="T15:W15"/>
    <mergeCell ref="T16:W16"/>
    <mergeCell ref="T17:W17"/>
    <mergeCell ref="T18:W18"/>
    <mergeCell ref="P6:S6"/>
    <mergeCell ref="P15:S15"/>
    <mergeCell ref="P16:S16"/>
    <mergeCell ref="P17:S17"/>
    <mergeCell ref="P18:S18"/>
    <mergeCell ref="L6:O6"/>
    <mergeCell ref="L15:O15"/>
    <mergeCell ref="L16:O16"/>
    <mergeCell ref="L17:O17"/>
    <mergeCell ref="L18:O18"/>
    <mergeCell ref="A6:A7"/>
    <mergeCell ref="H6:K6"/>
    <mergeCell ref="H18:K18"/>
    <mergeCell ref="C18:G18"/>
    <mergeCell ref="D17:G17"/>
    <mergeCell ref="H17:K17"/>
    <mergeCell ref="A15:B15"/>
    <mergeCell ref="A16:B16"/>
    <mergeCell ref="B6:B7"/>
    <mergeCell ref="D6:G6"/>
    <mergeCell ref="D16:G16"/>
    <mergeCell ref="H16:K16"/>
    <mergeCell ref="D15:G15"/>
    <mergeCell ref="H15:K15"/>
    <mergeCell ref="A2:B2"/>
    <mergeCell ref="A3:B3"/>
    <mergeCell ref="C2:K2"/>
    <mergeCell ref="C3:K3"/>
    <mergeCell ref="D4:K4"/>
  </mergeCells>
  <conditionalFormatting sqref="D8:K8">
    <cfRule type="expression" dxfId="131" priority="488">
      <formula>"'=Y(G$3&gt;=$E3 , G$3&lt;=$F3)"</formula>
    </cfRule>
  </conditionalFormatting>
  <conditionalFormatting sqref="D8:K13">
    <cfRule type="cellIs" dxfId="130" priority="1285" operator="equal">
      <formula>0</formula>
    </cfRule>
  </conditionalFormatting>
  <conditionalFormatting sqref="D9:K9">
    <cfRule type="expression" dxfId="129" priority="1032">
      <formula>"'=Y(G$3&gt;=$E3 , G$3&lt;=$F3)"</formula>
    </cfRule>
  </conditionalFormatting>
  <conditionalFormatting sqref="D10:K10">
    <cfRule type="expression" dxfId="128" priority="1065">
      <formula>"'=Y(G$3&gt;=$E3 , G$3&lt;=$F3)"</formula>
    </cfRule>
  </conditionalFormatting>
  <conditionalFormatting sqref="D11:K11">
    <cfRule type="expression" dxfId="127" priority="1040">
      <formula>"'=Y(G$3&gt;=$E3 , G$3&lt;=$F3)"</formula>
    </cfRule>
  </conditionalFormatting>
  <conditionalFormatting sqref="D12:K12">
    <cfRule type="expression" dxfId="126" priority="970">
      <formula>"'=Y(G$3&gt;=$E3 , G$3&lt;=$F3)"</formula>
    </cfRule>
  </conditionalFormatting>
  <conditionalFormatting sqref="D13:K13">
    <cfRule type="expression" dxfId="125" priority="484">
      <formula>"'=Y(G$3&gt;=$E3 , G$3&lt;=$F3)"</formula>
    </cfRule>
  </conditionalFormatting>
  <conditionalFormatting sqref="L8:O8">
    <cfRule type="expression" dxfId="124" priority="466">
      <formula>"'=Y(G$3&gt;=$E3 , G$3&lt;=$F3)"</formula>
    </cfRule>
  </conditionalFormatting>
  <conditionalFormatting sqref="L8:O12">
    <cfRule type="cellIs" dxfId="123" priority="476" operator="equal">
      <formula>0</formula>
    </cfRule>
  </conditionalFormatting>
  <conditionalFormatting sqref="L9:O9">
    <cfRule type="expression" dxfId="122" priority="473">
      <formula>"'=Y(G$3&gt;=$E3 , G$3&lt;=$F3)"</formula>
    </cfRule>
  </conditionalFormatting>
  <conditionalFormatting sqref="L10:O10">
    <cfRule type="expression" dxfId="121" priority="475">
      <formula>"'=Y(G$3&gt;=$E3 , G$3&lt;=$F3)"</formula>
    </cfRule>
  </conditionalFormatting>
  <conditionalFormatting sqref="L11:O11">
    <cfRule type="expression" dxfId="120" priority="474">
      <formula>"'=Y(G$3&gt;=$E3 , G$3&lt;=$F3)"</formula>
    </cfRule>
  </conditionalFormatting>
  <conditionalFormatting sqref="L12:O12">
    <cfRule type="expression" dxfId="119" priority="472">
      <formula>"'=Y(G$3&gt;=$E3 , G$3&lt;=$F3)"</formula>
    </cfRule>
  </conditionalFormatting>
  <conditionalFormatting sqref="P8:R8">
    <cfRule type="expression" dxfId="118" priority="453">
      <formula>"'=Y(G$3&gt;=$E3 , G$3&lt;=$F3)"</formula>
    </cfRule>
  </conditionalFormatting>
  <conditionalFormatting sqref="P8:R12">
    <cfRule type="cellIs" dxfId="117" priority="463" operator="equal">
      <formula>0</formula>
    </cfRule>
  </conditionalFormatting>
  <conditionalFormatting sqref="P9:R9">
    <cfRule type="expression" dxfId="116" priority="460">
      <formula>"'=Y(G$3&gt;=$E3 , G$3&lt;=$F3)"</formula>
    </cfRule>
  </conditionalFormatting>
  <conditionalFormatting sqref="P10:R10">
    <cfRule type="expression" dxfId="115" priority="462">
      <formula>"'=Y(G$3&gt;=$E3 , G$3&lt;=$F3)"</formula>
    </cfRule>
  </conditionalFormatting>
  <conditionalFormatting sqref="P11:R11">
    <cfRule type="expression" dxfId="114" priority="461">
      <formula>"'=Y(G$3&gt;=$E3 , G$3&lt;=$F3)"</formula>
    </cfRule>
  </conditionalFormatting>
  <conditionalFormatting sqref="P12:R12">
    <cfRule type="expression" dxfId="113" priority="459">
      <formula>"'=Y(G$3&gt;=$E3 , G$3&lt;=$F3)"</formula>
    </cfRule>
  </conditionalFormatting>
  <conditionalFormatting sqref="S8">
    <cfRule type="expression" dxfId="112" priority="440">
      <formula>"'=Y(G$3&gt;=$E3 , G$3&lt;=$F3)"</formula>
    </cfRule>
  </conditionalFormatting>
  <conditionalFormatting sqref="S8:S12">
    <cfRule type="cellIs" dxfId="111" priority="450" operator="equal">
      <formula>0</formula>
    </cfRule>
  </conditionalFormatting>
  <conditionalFormatting sqref="S9">
    <cfRule type="expression" dxfId="110" priority="447">
      <formula>"'=Y(G$3&gt;=$E3 , G$3&lt;=$F3)"</formula>
    </cfRule>
  </conditionalFormatting>
  <conditionalFormatting sqref="S10">
    <cfRule type="expression" dxfId="109" priority="449">
      <formula>"'=Y(G$3&gt;=$E3 , G$3&lt;=$F3)"</formula>
    </cfRule>
  </conditionalFormatting>
  <conditionalFormatting sqref="S11">
    <cfRule type="expression" dxfId="108" priority="448">
      <formula>"'=Y(G$3&gt;=$E3 , G$3&lt;=$F3)"</formula>
    </cfRule>
  </conditionalFormatting>
  <conditionalFormatting sqref="S12">
    <cfRule type="expression" dxfId="107" priority="446">
      <formula>"'=Y(G$3&gt;=$E3 , G$3&lt;=$F3)"</formula>
    </cfRule>
  </conditionalFormatting>
  <conditionalFormatting sqref="U8:V8">
    <cfRule type="expression" dxfId="106" priority="427">
      <formula>"'=Y(G$3&gt;=$E3 , G$3&lt;=$F3)"</formula>
    </cfRule>
  </conditionalFormatting>
  <conditionalFormatting sqref="U8:V12">
    <cfRule type="cellIs" dxfId="105" priority="437" operator="equal">
      <formula>0</formula>
    </cfRule>
  </conditionalFormatting>
  <conditionalFormatting sqref="U9:V9">
    <cfRule type="expression" dxfId="104" priority="434">
      <formula>"'=Y(G$3&gt;=$E3 , G$3&lt;=$F3)"</formula>
    </cfRule>
  </conditionalFormatting>
  <conditionalFormatting sqref="U10:V10">
    <cfRule type="expression" dxfId="103" priority="436">
      <formula>"'=Y(G$3&gt;=$E3 , G$3&lt;=$F3)"</formula>
    </cfRule>
  </conditionalFormatting>
  <conditionalFormatting sqref="U11:V11">
    <cfRule type="expression" dxfId="102" priority="435">
      <formula>"'=Y(G$3&gt;=$E3 , G$3&lt;=$F3)"</formula>
    </cfRule>
  </conditionalFormatting>
  <conditionalFormatting sqref="U12:V12">
    <cfRule type="expression" dxfId="101" priority="433">
      <formula>"'=Y(G$3&gt;=$E3 , G$3&lt;=$F3)"</formula>
    </cfRule>
  </conditionalFormatting>
  <conditionalFormatting sqref="W8">
    <cfRule type="expression" dxfId="100" priority="414">
      <formula>"'=Y(G$3&gt;=$E3 , G$3&lt;=$F3)"</formula>
    </cfRule>
  </conditionalFormatting>
  <conditionalFormatting sqref="W8:W12">
    <cfRule type="cellIs" dxfId="99" priority="424" operator="equal">
      <formula>0</formula>
    </cfRule>
  </conditionalFormatting>
  <conditionalFormatting sqref="W9">
    <cfRule type="expression" dxfId="98" priority="421">
      <formula>"'=Y(G$3&gt;=$E3 , G$3&lt;=$F3)"</formula>
    </cfRule>
  </conditionalFormatting>
  <conditionalFormatting sqref="W10">
    <cfRule type="expression" dxfId="97" priority="423">
      <formula>"'=Y(G$3&gt;=$E3 , G$3&lt;=$F3)"</formula>
    </cfRule>
  </conditionalFormatting>
  <conditionalFormatting sqref="W11">
    <cfRule type="expression" dxfId="96" priority="422">
      <formula>"'=Y(G$3&gt;=$E3 , G$3&lt;=$F3)"</formula>
    </cfRule>
  </conditionalFormatting>
  <conditionalFormatting sqref="W12">
    <cfRule type="expression" dxfId="95" priority="420">
      <formula>"'=Y(G$3&gt;=$E3 , G$3&lt;=$F3)"</formula>
    </cfRule>
  </conditionalFormatting>
  <conditionalFormatting sqref="D14:K14">
    <cfRule type="cellIs" dxfId="94" priority="339" operator="equal">
      <formula>0</formula>
    </cfRule>
  </conditionalFormatting>
  <conditionalFormatting sqref="D14:K14">
    <cfRule type="expression" dxfId="93" priority="338">
      <formula>"'=Y(G$3&gt;=$E3 , G$3&lt;=$F3)"</formula>
    </cfRule>
  </conditionalFormatting>
  <conditionalFormatting sqref="L14:O14">
    <cfRule type="cellIs" dxfId="92" priority="337" operator="equal">
      <formula>0</formula>
    </cfRule>
  </conditionalFormatting>
  <conditionalFormatting sqref="L14:O14">
    <cfRule type="expression" dxfId="91" priority="336">
      <formula>"'=Y(G$3&gt;=$E3 , G$3&lt;=$F3)"</formula>
    </cfRule>
  </conditionalFormatting>
  <conditionalFormatting sqref="P14:R14">
    <cfRule type="cellIs" dxfId="90" priority="335" operator="equal">
      <formula>0</formula>
    </cfRule>
  </conditionalFormatting>
  <conditionalFormatting sqref="P14:R14">
    <cfRule type="expression" dxfId="89" priority="334">
      <formula>"'=Y(G$3&gt;=$E3 , G$3&lt;=$F3)"</formula>
    </cfRule>
  </conditionalFormatting>
  <conditionalFormatting sqref="S14">
    <cfRule type="cellIs" dxfId="88" priority="333" operator="equal">
      <formula>0</formula>
    </cfRule>
  </conditionalFormatting>
  <conditionalFormatting sqref="S14">
    <cfRule type="expression" dxfId="87" priority="332">
      <formula>"'=Y(G$3&gt;=$E3 , G$3&lt;=$F3)"</formula>
    </cfRule>
  </conditionalFormatting>
  <conditionalFormatting sqref="U14:V14">
    <cfRule type="cellIs" dxfId="86" priority="331" operator="equal">
      <formula>0</formula>
    </cfRule>
  </conditionalFormatting>
  <conditionalFormatting sqref="U14:V14">
    <cfRule type="expression" dxfId="85" priority="330">
      <formula>"'=Y(G$3&gt;=$E3 , G$3&lt;=$F3)"</formula>
    </cfRule>
  </conditionalFormatting>
  <conditionalFormatting sqref="W14">
    <cfRule type="cellIs" dxfId="84" priority="329" operator="equal">
      <formula>0</formula>
    </cfRule>
  </conditionalFormatting>
  <conditionalFormatting sqref="W14">
    <cfRule type="expression" dxfId="83" priority="328">
      <formula>"'=Y(G$3&gt;=$E3 , G$3&lt;=$F3)"</formula>
    </cfRule>
  </conditionalFormatting>
  <conditionalFormatting sqref="T8">
    <cfRule type="expression" dxfId="82" priority="309">
      <formula>"'=Y(G$3&gt;=$E3 , G$3&lt;=$F3)"</formula>
    </cfRule>
  </conditionalFormatting>
  <conditionalFormatting sqref="T8:T12">
    <cfRule type="cellIs" dxfId="81" priority="319" operator="equal">
      <formula>0</formula>
    </cfRule>
  </conditionalFormatting>
  <conditionalFormatting sqref="T9">
    <cfRule type="expression" dxfId="80" priority="316">
      <formula>"'=Y(G$3&gt;=$E3 , G$3&lt;=$F3)"</formula>
    </cfRule>
  </conditionalFormatting>
  <conditionalFormatting sqref="T10">
    <cfRule type="expression" dxfId="79" priority="318">
      <formula>"'=Y(G$3&gt;=$E3 , G$3&lt;=$F3)"</formula>
    </cfRule>
  </conditionalFormatting>
  <conditionalFormatting sqref="T11">
    <cfRule type="expression" dxfId="78" priority="317">
      <formula>"'=Y(G$3&gt;=$E3 , G$3&lt;=$F3)"</formula>
    </cfRule>
  </conditionalFormatting>
  <conditionalFormatting sqref="T12">
    <cfRule type="expression" dxfId="77" priority="315">
      <formula>"'=Y(G$3&gt;=$E3 , G$3&lt;=$F3)"</formula>
    </cfRule>
  </conditionalFormatting>
  <conditionalFormatting sqref="T14">
    <cfRule type="cellIs" dxfId="76" priority="306" operator="equal">
      <formula>0</formula>
    </cfRule>
  </conditionalFormatting>
  <conditionalFormatting sqref="T14">
    <cfRule type="expression" dxfId="75" priority="305">
      <formula>"'=Y(G$3&gt;=$E3 , G$3&lt;=$F3)"</formula>
    </cfRule>
  </conditionalFormatting>
  <conditionalFormatting sqref="D9">
    <cfRule type="expression" dxfId="74" priority="154">
      <formula>"'=Y(G$3&gt;=$E3 , G$3&lt;=$F3)"</formula>
    </cfRule>
  </conditionalFormatting>
  <conditionalFormatting sqref="E9">
    <cfRule type="expression" dxfId="73" priority="153">
      <formula>"'=Y(G$3&gt;=$E3 , G$3&lt;=$F3)"</formula>
    </cfRule>
  </conditionalFormatting>
  <conditionalFormatting sqref="J11">
    <cfRule type="expression" dxfId="72" priority="152">
      <formula>"'=Y(G$3&gt;=$E3 , G$3&lt;=$F3)"</formula>
    </cfRule>
  </conditionalFormatting>
  <conditionalFormatting sqref="D8">
    <cfRule type="expression" dxfId="71" priority="151">
      <formula>"'=Y(G$3&gt;=$E3 , G$3&lt;=$F3)"</formula>
    </cfRule>
  </conditionalFormatting>
  <conditionalFormatting sqref="F9">
    <cfRule type="expression" dxfId="70" priority="150">
      <formula>"'=Y(G$3&gt;=$E3 , G$3&lt;=$F3)"</formula>
    </cfRule>
  </conditionalFormatting>
  <conditionalFormatting sqref="E13">
    <cfRule type="expression" dxfId="69" priority="148">
      <formula>"'=Y(G$3&gt;=$E3 , G$3&lt;=$F3)"</formula>
    </cfRule>
  </conditionalFormatting>
  <conditionalFormatting sqref="E13">
    <cfRule type="expression" dxfId="68" priority="147">
      <formula>"'=Y(G$3&gt;=$E3 , G$3&lt;=$F3)"</formula>
    </cfRule>
  </conditionalFormatting>
  <conditionalFormatting sqref="F13">
    <cfRule type="expression" dxfId="67" priority="146">
      <formula>"'=Y(G$3&gt;=$E3 , G$3&lt;=$F3)"</formula>
    </cfRule>
  </conditionalFormatting>
  <conditionalFormatting sqref="G13">
    <cfRule type="expression" dxfId="66" priority="145">
      <formula>"'=Y(G$3&gt;=$E3 , G$3&lt;=$F3)"</formula>
    </cfRule>
  </conditionalFormatting>
  <conditionalFormatting sqref="I13">
    <cfRule type="expression" dxfId="65" priority="144">
      <formula>"'=Y(G$3&gt;=$E3 , G$3&lt;=$F3)"</formula>
    </cfRule>
  </conditionalFormatting>
  <conditionalFormatting sqref="I13">
    <cfRule type="expression" dxfId="64" priority="143">
      <formula>"'=Y(G$3&gt;=$E3 , G$3&lt;=$F3)"</formula>
    </cfRule>
  </conditionalFormatting>
  <conditionalFormatting sqref="J13">
    <cfRule type="expression" dxfId="63" priority="142">
      <formula>"'=Y(G$3&gt;=$E3 , G$3&lt;=$F3)"</formula>
    </cfRule>
  </conditionalFormatting>
  <conditionalFormatting sqref="K13">
    <cfRule type="expression" dxfId="62" priority="141">
      <formula>"'=Y(G$3&gt;=$E3 , G$3&lt;=$F3)"</formula>
    </cfRule>
  </conditionalFormatting>
  <conditionalFormatting sqref="D13:G13">
    <cfRule type="expression" dxfId="61" priority="104">
      <formula>"'=Y(G$3&gt;=$E3 , G$3&lt;=$F3)"</formula>
    </cfRule>
  </conditionalFormatting>
  <conditionalFormatting sqref="D13">
    <cfRule type="expression" dxfId="60" priority="103">
      <formula>"'=Y(G$3&gt;=$E3 , G$3&lt;=$F3)"</formula>
    </cfRule>
  </conditionalFormatting>
  <conditionalFormatting sqref="E13">
    <cfRule type="expression" dxfId="59" priority="102">
      <formula>"'=Y(G$3&gt;=$E3 , G$3&lt;=$F3)"</formula>
    </cfRule>
  </conditionalFormatting>
  <conditionalFormatting sqref="F13">
    <cfRule type="expression" dxfId="58" priority="101">
      <formula>"'=Y(G$3&gt;=$E3 , G$3&lt;=$F3)"</formula>
    </cfRule>
  </conditionalFormatting>
  <conditionalFormatting sqref="I13">
    <cfRule type="expression" dxfId="57" priority="100">
      <formula>"'=Y(G$3&gt;=$E3 , G$3&lt;=$F3)"</formula>
    </cfRule>
  </conditionalFormatting>
  <conditionalFormatting sqref="I13">
    <cfRule type="expression" dxfId="56" priority="99">
      <formula>"'=Y(G$3&gt;=$E3 , G$3&lt;=$F3)"</formula>
    </cfRule>
  </conditionalFormatting>
  <conditionalFormatting sqref="J13">
    <cfRule type="expression" dxfId="55" priority="98">
      <formula>"'=Y(G$3&gt;=$E3 , G$3&lt;=$F3)"</formula>
    </cfRule>
  </conditionalFormatting>
  <conditionalFormatting sqref="K13">
    <cfRule type="expression" dxfId="54" priority="97">
      <formula>"'=Y(G$3&gt;=$E3 , G$3&lt;=$F3)"</formula>
    </cfRule>
  </conditionalFormatting>
  <conditionalFormatting sqref="H13:K13">
    <cfRule type="expression" dxfId="53" priority="96">
      <formula>"'=Y(G$3&gt;=$E3 , G$3&lt;=$F3)"</formula>
    </cfRule>
  </conditionalFormatting>
  <conditionalFormatting sqref="H13">
    <cfRule type="expression" dxfId="52" priority="95">
      <formula>"'=Y(G$3&gt;=$E3 , G$3&lt;=$F3)"</formula>
    </cfRule>
  </conditionalFormatting>
  <conditionalFormatting sqref="I13">
    <cfRule type="expression" dxfId="51" priority="94">
      <formula>"'=Y(G$3&gt;=$E3 , G$3&lt;=$F3)"</formula>
    </cfRule>
  </conditionalFormatting>
  <conditionalFormatting sqref="J13">
    <cfRule type="expression" dxfId="50" priority="93">
      <formula>"'=Y(G$3&gt;=$E3 , G$3&lt;=$F3)"</formula>
    </cfRule>
  </conditionalFormatting>
  <conditionalFormatting sqref="L13:O13">
    <cfRule type="cellIs" dxfId="49" priority="92" operator="equal">
      <formula>0</formula>
    </cfRule>
  </conditionalFormatting>
  <conditionalFormatting sqref="L13:O13">
    <cfRule type="expression" dxfId="48" priority="91">
      <formula>"'=Y(G$3&gt;=$E3 , G$3&lt;=$F3)"</formula>
    </cfRule>
  </conditionalFormatting>
  <conditionalFormatting sqref="M13">
    <cfRule type="expression" dxfId="47" priority="90">
      <formula>"'=Y(G$3&gt;=$E3 , G$3&lt;=$F3)"</formula>
    </cfRule>
  </conditionalFormatting>
  <conditionalFormatting sqref="M13">
    <cfRule type="expression" dxfId="46" priority="89">
      <formula>"'=Y(G$3&gt;=$E3 , G$3&lt;=$F3)"</formula>
    </cfRule>
  </conditionalFormatting>
  <conditionalFormatting sqref="N13">
    <cfRule type="expression" dxfId="45" priority="88">
      <formula>"'=Y(G$3&gt;=$E3 , G$3&lt;=$F3)"</formula>
    </cfRule>
  </conditionalFormatting>
  <conditionalFormatting sqref="O13">
    <cfRule type="expression" dxfId="44" priority="87">
      <formula>"'=Y(G$3&gt;=$E3 , G$3&lt;=$F3)"</formula>
    </cfRule>
  </conditionalFormatting>
  <conditionalFormatting sqref="M13">
    <cfRule type="expression" dxfId="43" priority="86">
      <formula>"'=Y(G$3&gt;=$E3 , G$3&lt;=$F3)"</formula>
    </cfRule>
  </conditionalFormatting>
  <conditionalFormatting sqref="M13">
    <cfRule type="expression" dxfId="42" priority="85">
      <formula>"'=Y(G$3&gt;=$E3 , G$3&lt;=$F3)"</formula>
    </cfRule>
  </conditionalFormatting>
  <conditionalFormatting sqref="N13">
    <cfRule type="expression" dxfId="41" priority="84">
      <formula>"'=Y(G$3&gt;=$E3 , G$3&lt;=$F3)"</formula>
    </cfRule>
  </conditionalFormatting>
  <conditionalFormatting sqref="O13">
    <cfRule type="expression" dxfId="40" priority="83">
      <formula>"'=Y(G$3&gt;=$E3 , G$3&lt;=$F3)"</formula>
    </cfRule>
  </conditionalFormatting>
  <conditionalFormatting sqref="L13:O13">
    <cfRule type="expression" dxfId="39" priority="82">
      <formula>"'=Y(G$3&gt;=$E3 , G$3&lt;=$F3)"</formula>
    </cfRule>
  </conditionalFormatting>
  <conditionalFormatting sqref="L13">
    <cfRule type="expression" dxfId="38" priority="81">
      <formula>"'=Y(G$3&gt;=$E3 , G$3&lt;=$F3)"</formula>
    </cfRule>
  </conditionalFormatting>
  <conditionalFormatting sqref="M13">
    <cfRule type="expression" dxfId="37" priority="80">
      <formula>"'=Y(G$3&gt;=$E3 , G$3&lt;=$F3)"</formula>
    </cfRule>
  </conditionalFormatting>
  <conditionalFormatting sqref="N13">
    <cfRule type="expression" dxfId="36" priority="79">
      <formula>"'=Y(G$3&gt;=$E3 , G$3&lt;=$F3)"</formula>
    </cfRule>
  </conditionalFormatting>
  <conditionalFormatting sqref="P13:S13">
    <cfRule type="cellIs" dxfId="35" priority="78" operator="equal">
      <formula>0</formula>
    </cfRule>
  </conditionalFormatting>
  <conditionalFormatting sqref="P13:S13">
    <cfRule type="expression" dxfId="34" priority="77">
      <formula>"'=Y(G$3&gt;=$E3 , G$3&lt;=$F3)"</formula>
    </cfRule>
  </conditionalFormatting>
  <conditionalFormatting sqref="Q13">
    <cfRule type="expression" dxfId="33" priority="76">
      <formula>"'=Y(G$3&gt;=$E3 , G$3&lt;=$F3)"</formula>
    </cfRule>
  </conditionalFormatting>
  <conditionalFormatting sqref="Q13">
    <cfRule type="expression" dxfId="32" priority="75">
      <formula>"'=Y(G$3&gt;=$E3 , G$3&lt;=$F3)"</formula>
    </cfRule>
  </conditionalFormatting>
  <conditionalFormatting sqref="R13">
    <cfRule type="expression" dxfId="31" priority="74">
      <formula>"'=Y(G$3&gt;=$E3 , G$3&lt;=$F3)"</formula>
    </cfRule>
  </conditionalFormatting>
  <conditionalFormatting sqref="S13">
    <cfRule type="expression" dxfId="30" priority="73">
      <formula>"'=Y(G$3&gt;=$E3 , G$3&lt;=$F3)"</formula>
    </cfRule>
  </conditionalFormatting>
  <conditionalFormatting sqref="Q13">
    <cfRule type="expression" dxfId="29" priority="72">
      <formula>"'=Y(G$3&gt;=$E3 , G$3&lt;=$F3)"</formula>
    </cfRule>
  </conditionalFormatting>
  <conditionalFormatting sqref="Q13">
    <cfRule type="expression" dxfId="28" priority="71">
      <formula>"'=Y(G$3&gt;=$E3 , G$3&lt;=$F3)"</formula>
    </cfRule>
  </conditionalFormatting>
  <conditionalFormatting sqref="R13">
    <cfRule type="expression" dxfId="27" priority="70">
      <formula>"'=Y(G$3&gt;=$E3 , G$3&lt;=$F3)"</formula>
    </cfRule>
  </conditionalFormatting>
  <conditionalFormatting sqref="S13">
    <cfRule type="expression" dxfId="26" priority="69">
      <formula>"'=Y(G$3&gt;=$E3 , G$3&lt;=$F3)"</formula>
    </cfRule>
  </conditionalFormatting>
  <conditionalFormatting sqref="P13:S13">
    <cfRule type="expression" dxfId="25" priority="68">
      <formula>"'=Y(G$3&gt;=$E3 , G$3&lt;=$F3)"</formula>
    </cfRule>
  </conditionalFormatting>
  <conditionalFormatting sqref="P13">
    <cfRule type="expression" dxfId="24" priority="67">
      <formula>"'=Y(G$3&gt;=$E3 , G$3&lt;=$F3)"</formula>
    </cfRule>
  </conditionalFormatting>
  <conditionalFormatting sqref="Q13">
    <cfRule type="expression" dxfId="23" priority="66">
      <formula>"'=Y(G$3&gt;=$E3 , G$3&lt;=$F3)"</formula>
    </cfRule>
  </conditionalFormatting>
  <conditionalFormatting sqref="R13">
    <cfRule type="expression" dxfId="22" priority="65">
      <formula>"'=Y(G$3&gt;=$E3 , G$3&lt;=$F3)"</formula>
    </cfRule>
  </conditionalFormatting>
  <conditionalFormatting sqref="T13:W13">
    <cfRule type="cellIs" dxfId="21" priority="64" operator="equal">
      <formula>0</formula>
    </cfRule>
  </conditionalFormatting>
  <conditionalFormatting sqref="T13:W13">
    <cfRule type="expression" dxfId="20" priority="63">
      <formula>"'=Y(G$3&gt;=$E3 , G$3&lt;=$F3)"</formula>
    </cfRule>
  </conditionalFormatting>
  <conditionalFormatting sqref="U13">
    <cfRule type="expression" dxfId="19" priority="62">
      <formula>"'=Y(G$3&gt;=$E3 , G$3&lt;=$F3)"</formula>
    </cfRule>
  </conditionalFormatting>
  <conditionalFormatting sqref="U13">
    <cfRule type="expression" dxfId="18" priority="61">
      <formula>"'=Y(G$3&gt;=$E3 , G$3&lt;=$F3)"</formula>
    </cfRule>
  </conditionalFormatting>
  <conditionalFormatting sqref="V13">
    <cfRule type="expression" dxfId="17" priority="60">
      <formula>"'=Y(G$3&gt;=$E3 , G$3&lt;=$F3)"</formula>
    </cfRule>
  </conditionalFormatting>
  <conditionalFormatting sqref="W13">
    <cfRule type="expression" dxfId="16" priority="59">
      <formula>"'=Y(G$3&gt;=$E3 , G$3&lt;=$F3)"</formula>
    </cfRule>
  </conditionalFormatting>
  <conditionalFormatting sqref="U13">
    <cfRule type="expression" dxfId="15" priority="58">
      <formula>"'=Y(G$3&gt;=$E3 , G$3&lt;=$F3)"</formula>
    </cfRule>
  </conditionalFormatting>
  <conditionalFormatting sqref="U13">
    <cfRule type="expression" dxfId="14" priority="57">
      <formula>"'=Y(G$3&gt;=$E3 , G$3&lt;=$F3)"</formula>
    </cfRule>
  </conditionalFormatting>
  <conditionalFormatting sqref="V13">
    <cfRule type="expression" dxfId="13" priority="56">
      <formula>"'=Y(G$3&gt;=$E3 , G$3&lt;=$F3)"</formula>
    </cfRule>
  </conditionalFormatting>
  <conditionalFormatting sqref="W13">
    <cfRule type="expression" dxfId="12" priority="55">
      <formula>"'=Y(G$3&gt;=$E3 , G$3&lt;=$F3)"</formula>
    </cfRule>
  </conditionalFormatting>
  <conditionalFormatting sqref="T13:W13">
    <cfRule type="expression" dxfId="11" priority="54">
      <formula>"'=Y(G$3&gt;=$E3 , G$3&lt;=$F3)"</formula>
    </cfRule>
  </conditionalFormatting>
  <conditionalFormatting sqref="T13">
    <cfRule type="expression" dxfId="10" priority="53">
      <formula>"'=Y(G$3&gt;=$E3 , G$3&lt;=$F3)"</formula>
    </cfRule>
  </conditionalFormatting>
  <conditionalFormatting sqref="U13">
    <cfRule type="expression" dxfId="9" priority="52">
      <formula>"'=Y(G$3&gt;=$E3 , G$3&lt;=$F3)"</formula>
    </cfRule>
  </conditionalFormatting>
  <conditionalFormatting sqref="V13">
    <cfRule type="expression" dxfId="8" priority="51">
      <formula>"'=Y(G$3&gt;=$E3 , G$3&lt;=$F3)"</formula>
    </cfRule>
  </conditionalFormatting>
  <conditionalFormatting sqref="D8:W15">
    <cfRule type="notContainsBlanks" dxfId="7" priority="8">
      <formula>LEN(TRIM(D8))&gt;0</formula>
    </cfRule>
  </conditionalFormatting>
  <conditionalFormatting sqref="E12">
    <cfRule type="expression" dxfId="6" priority="7">
      <formula>"'=Y(G$3&gt;=$E3 , G$3&lt;=$F3)"</formula>
    </cfRule>
  </conditionalFormatting>
  <conditionalFormatting sqref="E14">
    <cfRule type="cellIs" dxfId="5" priority="6" operator="equal">
      <formula>0</formula>
    </cfRule>
  </conditionalFormatting>
  <conditionalFormatting sqref="E14">
    <cfRule type="expression" dxfId="4" priority="5">
      <formula>"'=Y(G$3&gt;=$E3 , G$3&lt;=$F3)"</formula>
    </cfRule>
  </conditionalFormatting>
  <conditionalFormatting sqref="E14">
    <cfRule type="expression" dxfId="3" priority="4">
      <formula>"'=Y(G$3&gt;=$E3 , G$3&lt;=$F3)"</formula>
    </cfRule>
  </conditionalFormatting>
  <conditionalFormatting sqref="E14">
    <cfRule type="cellIs" dxfId="2" priority="3" operator="equal">
      <formula>0</formula>
    </cfRule>
  </conditionalFormatting>
  <conditionalFormatting sqref="E14">
    <cfRule type="expression" dxfId="1" priority="2">
      <formula>"'=Y(G$3&gt;=$E3 , G$3&lt;=$F3)"</formula>
    </cfRule>
  </conditionalFormatting>
  <conditionalFormatting sqref="E14">
    <cfRule type="expression" dxfId="0" priority="1">
      <formula>"'=Y(G$3&gt;=$E3 , G$3&lt;=$F3)"</formula>
    </cfRule>
  </conditionalFormatting>
  <printOptions horizontalCentered="1" verticalCentered="1"/>
  <pageMargins left="0.25" right="0.25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Q60"/>
  <sheetViews>
    <sheetView showGridLines="0" topLeftCell="A34" zoomScale="70" zoomScaleNormal="70" workbookViewId="0">
      <selection activeCell="N43" sqref="N43"/>
    </sheetView>
  </sheetViews>
  <sheetFormatPr defaultColWidth="11.42578125" defaultRowHeight="14.45"/>
  <cols>
    <col min="1" max="1" width="28.42578125" customWidth="1"/>
    <col min="17" max="17" width="14.42578125" bestFit="1" customWidth="1"/>
  </cols>
  <sheetData>
    <row r="1" spans="1:17" ht="15" thickBot="1"/>
    <row r="2" spans="1:17" ht="24" thickBot="1">
      <c r="A2" s="130" t="s">
        <v>47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45"/>
      <c r="M2" s="45"/>
      <c r="N2" s="45"/>
      <c r="O2" s="48"/>
      <c r="P2" s="42"/>
      <c r="Q2" s="43"/>
    </row>
    <row r="3" spans="1:17" ht="15" thickBot="1">
      <c r="A3" s="1" t="s">
        <v>48</v>
      </c>
      <c r="B3" s="2" t="s">
        <v>49</v>
      </c>
      <c r="C3" s="3"/>
      <c r="D3" s="3"/>
      <c r="E3" s="3"/>
      <c r="F3" s="3"/>
      <c r="G3" s="3"/>
      <c r="H3" s="3"/>
      <c r="I3" s="3"/>
      <c r="J3" s="4"/>
      <c r="K3" s="5" t="s">
        <v>50</v>
      </c>
      <c r="L3" s="46"/>
      <c r="M3" s="46"/>
      <c r="N3" s="46"/>
      <c r="O3" s="49"/>
      <c r="P3" s="44" t="s">
        <v>51</v>
      </c>
      <c r="Q3" s="6"/>
    </row>
    <row r="4" spans="1:17" ht="15" thickBot="1">
      <c r="A4" s="7" t="e">
        <f>IF(+'PLAN DE TRABAJOS REFERENCIAL'!#REF!&lt;0,+'PLAN DE TRABAJOS REFERENCIAL'!#REF!*-1,IF(+'PLAN DE TRABAJOS REFERENCIAL'!#REF!&gt;0,+'PLAN DE TRABAJOS REFERENCIAL'!#REF!*1))</f>
        <v>#REF!</v>
      </c>
      <c r="B4" s="8"/>
      <c r="C4" s="9"/>
      <c r="D4" s="9"/>
      <c r="E4" s="9"/>
      <c r="F4" s="10"/>
      <c r="G4" s="10"/>
      <c r="H4" s="10"/>
      <c r="I4" s="10"/>
      <c r="J4" s="11"/>
      <c r="K4" s="12"/>
      <c r="L4" s="47"/>
      <c r="M4" s="47"/>
      <c r="N4" s="47"/>
      <c r="O4" s="50"/>
      <c r="P4" s="17">
        <v>1</v>
      </c>
      <c r="Q4" s="13" t="s">
        <v>52</v>
      </c>
    </row>
    <row r="5" spans="1:17">
      <c r="A5" s="13" t="s">
        <v>53</v>
      </c>
      <c r="B5" s="14" t="e">
        <f>INT(A4/1000000000)</f>
        <v>#REF!</v>
      </c>
      <c r="C5" s="15" t="e">
        <f>INT(B5/100)*100</f>
        <v>#REF!</v>
      </c>
      <c r="D5" s="15" t="e">
        <f>IF((B5-C5)&lt;20,B5-C5,INT((B5-C5)/10)*10)</f>
        <v>#REF!</v>
      </c>
      <c r="E5" s="15" t="e">
        <f>+B5-C5-D5</f>
        <v>#REF!</v>
      </c>
      <c r="F5" s="16" t="e">
        <f>IF(C5=0,"",IF(AND(C5=100,D5=0),"CIEN ",VLOOKUP(C5,$P$4:$Q$39,2)))</f>
        <v>#REF!</v>
      </c>
      <c r="G5" s="16" t="e">
        <f>IF(D5=0,"",IF(D5=1,"UN ",VLOOKUP(D5,$P$4:$Q$39,2)))</f>
        <v>#REF!</v>
      </c>
      <c r="H5" s="16" t="e">
        <f>IF(E5=0,"","y ")</f>
        <v>#REF!</v>
      </c>
      <c r="I5" s="16" t="e">
        <f>IF(E5=0,"",IF(E5=1,"UN ",VLOOKUP(E5,$P$4:$Q$39,2)))</f>
        <v>#REF!</v>
      </c>
      <c r="J5" s="17" t="e">
        <f>IF(B5=0,"",IF(B5=1,"MIL","MIL "))</f>
        <v>#REF!</v>
      </c>
      <c r="K5" s="18" t="e">
        <f>+A4-B5*1000000000</f>
        <v>#REF!</v>
      </c>
      <c r="L5" s="38"/>
      <c r="M5" s="38"/>
      <c r="N5" s="38"/>
      <c r="O5" s="41"/>
      <c r="P5" s="24">
        <f t="shared" ref="P5:P22" si="0">+P4+1</f>
        <v>2</v>
      </c>
      <c r="Q5" s="20" t="s">
        <v>54</v>
      </c>
    </row>
    <row r="6" spans="1:17">
      <c r="A6" s="20" t="s">
        <v>55</v>
      </c>
      <c r="B6" s="21" t="e">
        <f>INT(K5/1000000)</f>
        <v>#REF!</v>
      </c>
      <c r="C6" s="22" t="e">
        <f>INT(B6/100)*100</f>
        <v>#REF!</v>
      </c>
      <c r="D6" s="22" t="e">
        <f>IF((B6-C6)&lt;20,B6-C6,INT((B6-C6)/10)*10)</f>
        <v>#REF!</v>
      </c>
      <c r="E6" s="22" t="e">
        <f>+B6-C6-D6</f>
        <v>#REF!</v>
      </c>
      <c r="F6" s="23" t="e">
        <f>IF(C6=0,"",IF(AND(C6=100,D6=0),"CIEN ",VLOOKUP(C6,$P$4:$Q$39,2)))</f>
        <v>#REF!</v>
      </c>
      <c r="G6" s="23" t="e">
        <f>IF(D6=0,"",IF(D6=1,"UN ",VLOOKUP(D6,$P$4:$Q$39,2)))</f>
        <v>#REF!</v>
      </c>
      <c r="H6" s="23" t="e">
        <f>IF(E6=0,"","y ")</f>
        <v>#REF!</v>
      </c>
      <c r="I6" s="23" t="e">
        <f>IF(E6=0,"",IF(E6=1,"UN ",VLOOKUP(E6,$P$4:$Q$39,2)))</f>
        <v>#REF!</v>
      </c>
      <c r="J6" s="24" t="e">
        <f>IF(B6=0,"",IF(B6=1,"MILLÓN ","MILLONES "))</f>
        <v>#REF!</v>
      </c>
      <c r="K6" s="25" t="e">
        <f>+K5-B6*1000000</f>
        <v>#REF!</v>
      </c>
      <c r="L6" s="38"/>
      <c r="M6" s="38"/>
      <c r="N6" s="38"/>
      <c r="O6" s="41"/>
      <c r="P6" s="24">
        <f t="shared" si="0"/>
        <v>3</v>
      </c>
      <c r="Q6" s="20" t="s">
        <v>56</v>
      </c>
    </row>
    <row r="7" spans="1:17">
      <c r="A7" s="20" t="s">
        <v>57</v>
      </c>
      <c r="B7" s="21" t="e">
        <f>INT(K6/1000)</f>
        <v>#REF!</v>
      </c>
      <c r="C7" s="22" t="e">
        <f>INT(B7/100)*100</f>
        <v>#REF!</v>
      </c>
      <c r="D7" s="22" t="e">
        <f>IF((B7-C7)&lt;20,B7-C7,INT((B7-C7)/10)*10)</f>
        <v>#REF!</v>
      </c>
      <c r="E7" s="22" t="e">
        <f>+B7-C7-D7</f>
        <v>#REF!</v>
      </c>
      <c r="F7" s="23" t="e">
        <f>IF(C7=0,"",IF(AND(C7=100,D7=0),"CIEN ",VLOOKUP(C7,$P$4:$Q$39,2)))</f>
        <v>#REF!</v>
      </c>
      <c r="G7" s="23" t="e">
        <f>IF(D7=0,"",IF(D7=1,"UN ",VLOOKUP(D7,$P$4:$Q$39,2)))</f>
        <v>#REF!</v>
      </c>
      <c r="H7" s="23" t="e">
        <f>IF(E7=0,"","Y ")</f>
        <v>#REF!</v>
      </c>
      <c r="I7" s="23" t="e">
        <f>IF(E7=0,"",IF(E7=1,"UN ",VLOOKUP(E7,$P$4:$Q$39,2)))</f>
        <v>#REF!</v>
      </c>
      <c r="J7" s="24" t="e">
        <f>IF(B7=0,"",IF(B7=1,"MIL ","MIL "))</f>
        <v>#REF!</v>
      </c>
      <c r="K7" s="25" t="e">
        <f>+K6-B7*1000</f>
        <v>#REF!</v>
      </c>
      <c r="L7" s="38"/>
      <c r="M7" s="38"/>
      <c r="N7" s="38"/>
      <c r="O7" s="41"/>
      <c r="P7" s="24">
        <f t="shared" si="0"/>
        <v>4</v>
      </c>
      <c r="Q7" s="20" t="s">
        <v>58</v>
      </c>
    </row>
    <row r="8" spans="1:17">
      <c r="A8" s="20" t="s">
        <v>59</v>
      </c>
      <c r="B8" s="21" t="e">
        <f>INT(K7)</f>
        <v>#REF!</v>
      </c>
      <c r="C8" s="22" t="e">
        <f>INT(B8/100)*100</f>
        <v>#REF!</v>
      </c>
      <c r="D8" s="22" t="e">
        <f>IF((B8-C8)&lt;20,B8-C8,INT((B8-C8)/10)*10)</f>
        <v>#REF!</v>
      </c>
      <c r="E8" s="22" t="e">
        <f>+B8-C8-D8</f>
        <v>#REF!</v>
      </c>
      <c r="F8" s="23" t="e">
        <f>IF(C8=0,"",IF(AND(C8=100,D8=0),"CIEN ",VLOOKUP(C8,$P$4:$Q$39,2)))</f>
        <v>#REF!</v>
      </c>
      <c r="G8" s="23" t="e">
        <f>IF(D8=0,"",IF(B8=1,"UNO ",VLOOKUP(D8,$P$4:$Q$39,2)))</f>
        <v>#REF!</v>
      </c>
      <c r="H8" s="23" t="e">
        <f>IF(E8=0,"","Y ")</f>
        <v>#REF!</v>
      </c>
      <c r="I8" s="23" t="e">
        <f>IF(E8=0,"",IF(E8=1,"UNO ",VLOOKUP(E8,$P$4:$Q$39,2)))</f>
        <v>#REF!</v>
      </c>
      <c r="J8" s="24" t="e">
        <f>IF(A4=0,"CERO ","")</f>
        <v>#REF!</v>
      </c>
      <c r="K8" s="25" t="e">
        <f>+K7-B8</f>
        <v>#REF!</v>
      </c>
      <c r="L8" s="38"/>
      <c r="M8" s="38"/>
      <c r="N8" s="38"/>
      <c r="O8" s="41"/>
      <c r="P8" s="24">
        <f t="shared" si="0"/>
        <v>5</v>
      </c>
      <c r="Q8" s="20" t="s">
        <v>60</v>
      </c>
    </row>
    <row r="9" spans="1:17" ht="15" thickBot="1">
      <c r="A9" s="26" t="s">
        <v>61</v>
      </c>
      <c r="B9" s="27" t="e">
        <f>ROUND(K8*100,0)</f>
        <v>#REF!</v>
      </c>
      <c r="C9" s="28"/>
      <c r="D9" s="28"/>
      <c r="E9" s="28"/>
      <c r="F9" s="29" t="e">
        <f>IF(B9=0,"","CON ")</f>
        <v>#REF!</v>
      </c>
      <c r="G9" s="30" t="e">
        <f>IF(B9=0,"",CONCATENATE(B9," CENTAVOS"))</f>
        <v>#REF!</v>
      </c>
      <c r="H9" s="29"/>
      <c r="I9" s="29"/>
      <c r="J9" s="31"/>
      <c r="K9" s="32"/>
      <c r="L9" s="38"/>
      <c r="M9" s="38"/>
      <c r="N9" s="38"/>
      <c r="O9" s="41"/>
      <c r="P9" s="24">
        <f t="shared" si="0"/>
        <v>6</v>
      </c>
      <c r="Q9" s="20" t="s">
        <v>62</v>
      </c>
    </row>
    <row r="10" spans="1:17" ht="15" thickBot="1">
      <c r="A10" s="33" t="e">
        <f>CONCATENATE(F5,G5,H5,I5,J5,F6,G6,H6,I6,J6,F7,G7,H7,I7,J7,F8,G8,H8,I8,J8,F9,G9)</f>
        <v>#REF!</v>
      </c>
      <c r="B10" s="34"/>
      <c r="C10" s="34"/>
      <c r="D10" s="34"/>
      <c r="E10" s="34"/>
      <c r="F10" s="35"/>
      <c r="G10" s="35"/>
      <c r="H10" s="35"/>
      <c r="I10" s="35"/>
      <c r="J10" s="35"/>
      <c r="K10" s="36"/>
      <c r="L10" s="38"/>
      <c r="M10" s="38"/>
      <c r="N10" s="38"/>
      <c r="O10" s="41"/>
      <c r="P10" s="24">
        <f t="shared" si="0"/>
        <v>7</v>
      </c>
      <c r="Q10" s="20" t="s">
        <v>63</v>
      </c>
    </row>
    <row r="11" spans="1:17" ht="15" thickBot="1">
      <c r="A11" s="37"/>
      <c r="B11" s="37"/>
      <c r="C11" s="37"/>
      <c r="D11" s="37"/>
      <c r="E11" s="37"/>
      <c r="F11" s="23"/>
      <c r="G11" s="23"/>
      <c r="H11" s="23"/>
      <c r="I11" s="23"/>
      <c r="J11" s="23"/>
      <c r="K11" s="38"/>
      <c r="L11" s="38"/>
      <c r="M11" s="38"/>
      <c r="N11" s="38"/>
      <c r="O11" s="38"/>
      <c r="P11" s="19">
        <f t="shared" si="0"/>
        <v>8</v>
      </c>
      <c r="Q11" s="20" t="s">
        <v>64</v>
      </c>
    </row>
    <row r="12" spans="1:17" ht="24" thickBot="1">
      <c r="A12" s="130" t="s">
        <v>10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2"/>
      <c r="L12" s="38"/>
      <c r="M12" s="38"/>
      <c r="N12" s="38"/>
      <c r="O12" s="38"/>
      <c r="P12" s="19">
        <f t="shared" si="0"/>
        <v>9</v>
      </c>
      <c r="Q12" s="20" t="s">
        <v>65</v>
      </c>
    </row>
    <row r="13" spans="1:17">
      <c r="A13" s="1" t="s">
        <v>48</v>
      </c>
      <c r="B13" s="2" t="s">
        <v>49</v>
      </c>
      <c r="C13" s="3"/>
      <c r="D13" s="3"/>
      <c r="E13" s="3"/>
      <c r="F13" s="3"/>
      <c r="G13" s="3"/>
      <c r="H13" s="3"/>
      <c r="I13" s="3"/>
      <c r="J13" s="4"/>
      <c r="K13" s="5" t="s">
        <v>50</v>
      </c>
      <c r="L13" s="38"/>
      <c r="M13" s="38"/>
      <c r="N13" s="38"/>
      <c r="O13" s="38"/>
      <c r="P13" s="19">
        <f t="shared" si="0"/>
        <v>10</v>
      </c>
      <c r="Q13" s="20" t="s">
        <v>66</v>
      </c>
    </row>
    <row r="14" spans="1:17" ht="15" thickBot="1">
      <c r="A14" s="7" t="e">
        <f>IF(+'PLAN DE TRABAJOS REFERENCIAL'!#REF!&lt;0,+'PLAN DE TRABAJOS REFERENCIAL'!#REF!*-1,IF(+'PLAN DE TRABAJOS REFERENCIAL'!#REF!&gt;0,+'PLAN DE TRABAJOS REFERENCIAL'!#REF!*1))</f>
        <v>#REF!</v>
      </c>
      <c r="B14" s="8"/>
      <c r="C14" s="9"/>
      <c r="D14" s="9"/>
      <c r="E14" s="9"/>
      <c r="F14" s="10"/>
      <c r="G14" s="10"/>
      <c r="H14" s="10"/>
      <c r="I14" s="10"/>
      <c r="J14" s="11"/>
      <c r="K14" s="12"/>
      <c r="L14" s="38"/>
      <c r="M14" s="38"/>
      <c r="N14" s="38"/>
      <c r="O14" s="38"/>
      <c r="P14" s="19">
        <f t="shared" si="0"/>
        <v>11</v>
      </c>
      <c r="Q14" s="20" t="s">
        <v>67</v>
      </c>
    </row>
    <row r="15" spans="1:17">
      <c r="A15" s="13" t="s">
        <v>53</v>
      </c>
      <c r="B15" s="14" t="e">
        <f>INT(A14/1000000000)</f>
        <v>#REF!</v>
      </c>
      <c r="C15" s="15" t="e">
        <f>INT(B15/100)*100</f>
        <v>#REF!</v>
      </c>
      <c r="D15" s="15" t="e">
        <f>IF((B15-C15)&lt;20,B15-C15,INT((B15-C15)/10)*10)</f>
        <v>#REF!</v>
      </c>
      <c r="E15" s="15" t="e">
        <f>+B15-C15-D15</f>
        <v>#REF!</v>
      </c>
      <c r="F15" s="16" t="e">
        <f>IF(C15=0,"",IF(AND(C15=100,D15=0),"CIEN ",VLOOKUP(C15,$P$4:$Q$39,2)))</f>
        <v>#REF!</v>
      </c>
      <c r="G15" s="16" t="e">
        <f>IF(D15=0,"",IF(D15=1,"UN ",VLOOKUP(D15,$P$4:$Q$39,2)))</f>
        <v>#REF!</v>
      </c>
      <c r="H15" s="16" t="e">
        <f>IF(E15=0,"","y ")</f>
        <v>#REF!</v>
      </c>
      <c r="I15" s="16" t="e">
        <f>IF(E15=0,"",IF(E15=1,"UN ",VLOOKUP(E15,$P$4:$Q$39,2)))</f>
        <v>#REF!</v>
      </c>
      <c r="J15" s="17" t="e">
        <f>IF(B15=0,"",IF(B15=1,"MIL","MIL "))</f>
        <v>#REF!</v>
      </c>
      <c r="K15" s="18" t="e">
        <f>+A14-B15*1000000000</f>
        <v>#REF!</v>
      </c>
      <c r="L15" s="38"/>
      <c r="M15" s="38"/>
      <c r="N15" s="38"/>
      <c r="O15" s="38"/>
      <c r="P15" s="19">
        <f t="shared" si="0"/>
        <v>12</v>
      </c>
      <c r="Q15" s="20" t="s">
        <v>68</v>
      </c>
    </row>
    <row r="16" spans="1:17">
      <c r="A16" s="20" t="s">
        <v>55</v>
      </c>
      <c r="B16" s="21" t="e">
        <f>INT(K15/1000000)</f>
        <v>#REF!</v>
      </c>
      <c r="C16" s="22" t="e">
        <f>INT(B16/100)*100</f>
        <v>#REF!</v>
      </c>
      <c r="D16" s="22" t="e">
        <f>IF((B16-C16)&lt;20,B16-C16,INT((B16-C16)/10)*10)</f>
        <v>#REF!</v>
      </c>
      <c r="E16" s="22" t="e">
        <f>+B16-C16-D16</f>
        <v>#REF!</v>
      </c>
      <c r="F16" s="23" t="e">
        <f>IF(C16=0,"",IF(AND(C16=100,D16=0),"CIEN ",VLOOKUP(C16,$P$4:$Q$39,2)))</f>
        <v>#REF!</v>
      </c>
      <c r="G16" s="23" t="e">
        <f>IF(D16=0,"",IF(D16=1,"UN ",VLOOKUP(D16,$P$4:$Q$39,2)))</f>
        <v>#REF!</v>
      </c>
      <c r="H16" s="23" t="e">
        <f>IF(E16=0,"","y ")</f>
        <v>#REF!</v>
      </c>
      <c r="I16" s="23" t="e">
        <f>IF(E16=0,"",IF(E16=1,"UN ",VLOOKUP(E16,$P$4:$Q$39,2)))</f>
        <v>#REF!</v>
      </c>
      <c r="J16" s="24" t="e">
        <f>IF(B16=0,"",IF(B16=1,"MILLÓN ","MILLONES "))</f>
        <v>#REF!</v>
      </c>
      <c r="K16" s="25" t="e">
        <f>+K15-B16*1000000</f>
        <v>#REF!</v>
      </c>
      <c r="L16" s="38"/>
      <c r="M16" s="38"/>
      <c r="N16" s="38"/>
      <c r="O16" s="38"/>
      <c r="P16" s="19">
        <f t="shared" si="0"/>
        <v>13</v>
      </c>
      <c r="Q16" s="20" t="s">
        <v>69</v>
      </c>
    </row>
    <row r="17" spans="1:17">
      <c r="A17" s="20" t="s">
        <v>57</v>
      </c>
      <c r="B17" s="21" t="e">
        <f>INT(K16/1000)</f>
        <v>#REF!</v>
      </c>
      <c r="C17" s="22" t="e">
        <f>INT(B17/100)*100</f>
        <v>#REF!</v>
      </c>
      <c r="D17" s="22" t="e">
        <f>IF((B17-C17)&lt;20,B17-C17,INT((B17-C17)/10)*10)</f>
        <v>#REF!</v>
      </c>
      <c r="E17" s="22" t="e">
        <f>+B17-C17-D17</f>
        <v>#REF!</v>
      </c>
      <c r="F17" s="23" t="e">
        <f>IF(C17=0,"",IF(AND(C17=100,D17=0),"CIEN ",VLOOKUP(C17,$P$4:$Q$39,2)))</f>
        <v>#REF!</v>
      </c>
      <c r="G17" s="23" t="e">
        <f>IF(D17=0,"",IF(D17=1,"UN ",VLOOKUP(D17,$P$4:$Q$39,2)))</f>
        <v>#REF!</v>
      </c>
      <c r="H17" s="23" t="e">
        <f>IF(E17=0,"","Y ")</f>
        <v>#REF!</v>
      </c>
      <c r="I17" s="23" t="e">
        <f>IF(E17=0,"",IF(E17=1,"UN ",VLOOKUP(E17,$P$4:$Q$39,2)))</f>
        <v>#REF!</v>
      </c>
      <c r="J17" s="24" t="e">
        <f>IF(B17=0,"",IF(B17=1,"MIL ","MIL "))</f>
        <v>#REF!</v>
      </c>
      <c r="K17" s="25" t="e">
        <f>+K16-B17*1000</f>
        <v>#REF!</v>
      </c>
      <c r="L17" s="38"/>
      <c r="M17" s="38"/>
      <c r="N17" s="38"/>
      <c r="O17" s="38"/>
      <c r="P17" s="19">
        <f t="shared" si="0"/>
        <v>14</v>
      </c>
      <c r="Q17" s="20" t="s">
        <v>70</v>
      </c>
    </row>
    <row r="18" spans="1:17">
      <c r="A18" s="20" t="s">
        <v>59</v>
      </c>
      <c r="B18" s="21" t="e">
        <f>INT(K17)</f>
        <v>#REF!</v>
      </c>
      <c r="C18" s="22" t="e">
        <f>INT(B18/100)*100</f>
        <v>#REF!</v>
      </c>
      <c r="D18" s="22" t="e">
        <f>IF((B18-C18)&lt;20,B18-C18,INT((B18-C18)/10)*10)</f>
        <v>#REF!</v>
      </c>
      <c r="E18" s="22" t="e">
        <f>+B18-C18-D18</f>
        <v>#REF!</v>
      </c>
      <c r="F18" s="23" t="e">
        <f>IF(C18=0,"",IF(AND(C18=100,D18=0),"CIEN ",VLOOKUP(C18,$P$4:$Q$39,2)))</f>
        <v>#REF!</v>
      </c>
      <c r="G18" s="23" t="e">
        <f>IF(D18=0,"",IF(B18=1,"UNO ",VLOOKUP(D18,$P$4:$Q$39,2)))</f>
        <v>#REF!</v>
      </c>
      <c r="H18" s="23" t="e">
        <f>IF(E18=0,"","Y ")</f>
        <v>#REF!</v>
      </c>
      <c r="I18" s="23" t="e">
        <f>IF(E18=0,"",IF(E18=1,"UNO ",VLOOKUP(E18,$P$4:$Q$39,2)))</f>
        <v>#REF!</v>
      </c>
      <c r="J18" s="24" t="e">
        <f>IF(A14=0,"CERO ","")</f>
        <v>#REF!</v>
      </c>
      <c r="K18" s="25" t="e">
        <f>+K17-B18</f>
        <v>#REF!</v>
      </c>
      <c r="L18" s="38"/>
      <c r="M18" s="38"/>
      <c r="N18" s="38"/>
      <c r="O18" s="38"/>
      <c r="P18" s="19">
        <f t="shared" si="0"/>
        <v>15</v>
      </c>
      <c r="Q18" s="20" t="s">
        <v>71</v>
      </c>
    </row>
    <row r="19" spans="1:17" ht="15" thickBot="1">
      <c r="A19" s="26" t="s">
        <v>61</v>
      </c>
      <c r="B19" s="27" t="e">
        <f>ROUND(K18*100,0)</f>
        <v>#REF!</v>
      </c>
      <c r="C19" s="28"/>
      <c r="D19" s="28"/>
      <c r="E19" s="28"/>
      <c r="F19" s="29" t="e">
        <f>IF(B19=0,"","CON ")</f>
        <v>#REF!</v>
      </c>
      <c r="G19" s="30" t="e">
        <f>IF(B19=0,"",CONCATENATE(B19," CENTAVOS"))</f>
        <v>#REF!</v>
      </c>
      <c r="H19" s="29"/>
      <c r="I19" s="29"/>
      <c r="J19" s="31"/>
      <c r="K19" s="32"/>
      <c r="L19" s="38"/>
      <c r="M19" s="38"/>
      <c r="N19" s="38"/>
      <c r="O19" s="38"/>
      <c r="P19" s="19">
        <f t="shared" si="0"/>
        <v>16</v>
      </c>
      <c r="Q19" s="20" t="s">
        <v>72</v>
      </c>
    </row>
    <row r="20" spans="1:17" ht="15" thickBot="1">
      <c r="A20" s="33" t="e">
        <f>CONCATENATE(F15,G15,H15,I15,J15,F16,G16,H16,I16,J16,F17,G17,H17,I17,J17,F18,G18,H18,I18,J18,F19,G19)</f>
        <v>#REF!</v>
      </c>
      <c r="B20" s="34"/>
      <c r="C20" s="34"/>
      <c r="D20" s="34"/>
      <c r="E20" s="34"/>
      <c r="F20" s="35"/>
      <c r="G20" s="35"/>
      <c r="H20" s="35"/>
      <c r="I20" s="35"/>
      <c r="J20" s="35"/>
      <c r="K20" s="36"/>
      <c r="L20" s="38"/>
      <c r="M20" s="38"/>
      <c r="N20" s="38"/>
      <c r="O20" s="38"/>
      <c r="P20" s="19">
        <f t="shared" si="0"/>
        <v>17</v>
      </c>
      <c r="Q20" s="20" t="s">
        <v>73</v>
      </c>
    </row>
    <row r="21" spans="1:17" ht="15" thickBot="1">
      <c r="A21" s="39"/>
      <c r="B21" s="39"/>
      <c r="C21" s="39"/>
      <c r="D21" s="39"/>
      <c r="E21" s="39"/>
      <c r="F21" s="23"/>
      <c r="G21" s="23"/>
      <c r="H21" s="23"/>
      <c r="I21" s="23"/>
      <c r="J21" s="23"/>
      <c r="K21" s="38"/>
      <c r="L21" s="38"/>
      <c r="M21" s="38"/>
      <c r="N21" s="38"/>
      <c r="O21" s="38"/>
      <c r="P21" s="19">
        <f t="shared" si="0"/>
        <v>18</v>
      </c>
      <c r="Q21" s="20" t="s">
        <v>74</v>
      </c>
    </row>
    <row r="22" spans="1:17" ht="24" thickBot="1">
      <c r="A22" s="130" t="s">
        <v>11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2"/>
      <c r="L22" s="38"/>
      <c r="M22" s="38"/>
      <c r="N22" s="38"/>
      <c r="O22" s="38"/>
      <c r="P22" s="19">
        <f t="shared" si="0"/>
        <v>19</v>
      </c>
      <c r="Q22" s="20" t="s">
        <v>75</v>
      </c>
    </row>
    <row r="23" spans="1:17">
      <c r="A23" s="1" t="s">
        <v>48</v>
      </c>
      <c r="B23" s="2" t="s">
        <v>49</v>
      </c>
      <c r="C23" s="3"/>
      <c r="D23" s="3"/>
      <c r="E23" s="3"/>
      <c r="F23" s="3"/>
      <c r="G23" s="3"/>
      <c r="H23" s="3"/>
      <c r="I23" s="3"/>
      <c r="J23" s="4"/>
      <c r="K23" s="5" t="s">
        <v>50</v>
      </c>
      <c r="L23" s="38"/>
      <c r="M23" s="38"/>
      <c r="N23" s="38"/>
      <c r="O23" s="38"/>
      <c r="P23" s="19">
        <f>+P13+10</f>
        <v>20</v>
      </c>
      <c r="Q23" s="20" t="s">
        <v>76</v>
      </c>
    </row>
    <row r="24" spans="1:17" ht="15" thickBot="1">
      <c r="A24" s="7" t="e">
        <f>IF(+'PLAN DE TRABAJOS REFERENCIAL'!#REF!&lt;0,+'PLAN DE TRABAJOS REFERENCIAL'!#REF!*-1,IF(+'PLAN DE TRABAJOS REFERENCIAL'!#REF!&gt;0,+'PLAN DE TRABAJOS REFERENCIAL'!#REF!*1))</f>
        <v>#REF!</v>
      </c>
      <c r="B24" s="8"/>
      <c r="C24" s="9"/>
      <c r="D24" s="9"/>
      <c r="E24" s="9"/>
      <c r="F24" s="10"/>
      <c r="G24" s="10"/>
      <c r="H24" s="10"/>
      <c r="I24" s="10"/>
      <c r="J24" s="11"/>
      <c r="K24" s="12"/>
      <c r="L24" s="38"/>
      <c r="M24" s="38"/>
      <c r="N24" s="38"/>
      <c r="O24" s="38"/>
      <c r="P24" s="19">
        <f t="shared" ref="P24:P31" si="1">+P23+10</f>
        <v>30</v>
      </c>
      <c r="Q24" s="20" t="s">
        <v>77</v>
      </c>
    </row>
    <row r="25" spans="1:17">
      <c r="A25" s="13" t="s">
        <v>53</v>
      </c>
      <c r="B25" s="14" t="e">
        <f>INT(A24/1000000000)</f>
        <v>#REF!</v>
      </c>
      <c r="C25" s="15" t="e">
        <f>INT(B25/100)*100</f>
        <v>#REF!</v>
      </c>
      <c r="D25" s="15" t="e">
        <f>IF((B25-C25)&lt;20,B25-C25,INT((B25-C25)/10)*10)</f>
        <v>#REF!</v>
      </c>
      <c r="E25" s="15" t="e">
        <f>+B25-C25-D25</f>
        <v>#REF!</v>
      </c>
      <c r="F25" s="16" t="e">
        <f>IF(C25=0,"",IF(AND(C25=100,D25=0),"CIEN ",VLOOKUP(C25,$P$4:$Q$39,2)))</f>
        <v>#REF!</v>
      </c>
      <c r="G25" s="16" t="e">
        <f>IF(D25=0,"",IF(D25=1,"UN ",VLOOKUP(D25,$P$4:$Q$39,2)))</f>
        <v>#REF!</v>
      </c>
      <c r="H25" s="16" t="e">
        <f>IF(E25=0,"","y ")</f>
        <v>#REF!</v>
      </c>
      <c r="I25" s="16" t="e">
        <f>IF(E25=0,"",IF(E25=1,"UN ",VLOOKUP(E25,$P$4:$Q$39,2)))</f>
        <v>#REF!</v>
      </c>
      <c r="J25" s="17" t="e">
        <f>IF(B25=0,"",IF(B25=1,"MIL","MIL "))</f>
        <v>#REF!</v>
      </c>
      <c r="K25" s="18" t="e">
        <f>+A24-B25*1000000000</f>
        <v>#REF!</v>
      </c>
      <c r="L25" s="38"/>
      <c r="M25" s="38"/>
      <c r="N25" s="38"/>
      <c r="O25" s="38"/>
      <c r="P25" s="19">
        <f t="shared" si="1"/>
        <v>40</v>
      </c>
      <c r="Q25" s="20" t="s">
        <v>78</v>
      </c>
    </row>
    <row r="26" spans="1:17">
      <c r="A26" s="20" t="s">
        <v>55</v>
      </c>
      <c r="B26" s="21" t="e">
        <f>INT(K25/1000000)</f>
        <v>#REF!</v>
      </c>
      <c r="C26" s="22" t="e">
        <f>INT(B26/100)*100</f>
        <v>#REF!</v>
      </c>
      <c r="D26" s="22" t="e">
        <f>IF((B26-C26)&lt;20,B26-C26,INT((B26-C26)/10)*10)</f>
        <v>#REF!</v>
      </c>
      <c r="E26" s="22" t="e">
        <f>+B26-C26-D26</f>
        <v>#REF!</v>
      </c>
      <c r="F26" s="23" t="e">
        <f>IF(C26=0,"",IF(AND(C26=100,D26=0),"CIEN ",VLOOKUP(C26,$P$4:$Q$39,2)))</f>
        <v>#REF!</v>
      </c>
      <c r="G26" s="23" t="e">
        <f>IF(D26=0,"",IF(D26=1,"UN ",VLOOKUP(D26,$P$4:$Q$39,2)))</f>
        <v>#REF!</v>
      </c>
      <c r="H26" s="23" t="e">
        <f>IF(E26=0,"","y ")</f>
        <v>#REF!</v>
      </c>
      <c r="I26" s="23" t="e">
        <f>IF(E26=0,"",IF(E26=1,"UN ",VLOOKUP(E26,$P$4:$Q$39,2)))</f>
        <v>#REF!</v>
      </c>
      <c r="J26" s="24" t="e">
        <f>IF(B26=0,"",IF(B26=1,"MILLÓN ","MILLONES "))</f>
        <v>#REF!</v>
      </c>
      <c r="K26" s="25" t="e">
        <f>+K25-B26*1000000</f>
        <v>#REF!</v>
      </c>
      <c r="L26" s="38"/>
      <c r="M26" s="38"/>
      <c r="N26" s="38"/>
      <c r="O26" s="38"/>
      <c r="P26" s="19">
        <f t="shared" si="1"/>
        <v>50</v>
      </c>
      <c r="Q26" s="20" t="s">
        <v>79</v>
      </c>
    </row>
    <row r="27" spans="1:17">
      <c r="A27" s="20" t="s">
        <v>57</v>
      </c>
      <c r="B27" s="21" t="e">
        <f>INT(K26/1000)</f>
        <v>#REF!</v>
      </c>
      <c r="C27" s="22" t="e">
        <f>INT(B27/100)*100</f>
        <v>#REF!</v>
      </c>
      <c r="D27" s="22" t="e">
        <f>IF((B27-C27)&lt;20,B27-C27,INT((B27-C27)/10)*10)</f>
        <v>#REF!</v>
      </c>
      <c r="E27" s="22" t="e">
        <f>+B27-C27-D27</f>
        <v>#REF!</v>
      </c>
      <c r="F27" s="23" t="e">
        <f>IF(C27=0,"",IF(AND(C27=100,D27=0),"CIEN ",VLOOKUP(C27,$P$4:$Q$39,2)))</f>
        <v>#REF!</v>
      </c>
      <c r="G27" s="23" t="e">
        <f>IF(D27=0,"",IF(D27=1,"UN ",VLOOKUP(D27,$P$4:$Q$39,2)))</f>
        <v>#REF!</v>
      </c>
      <c r="H27" s="23" t="e">
        <f>IF(E27=0,"","Y ")</f>
        <v>#REF!</v>
      </c>
      <c r="I27" s="23" t="e">
        <f>IF(E27=0,"",IF(E27=1,"UN ",VLOOKUP(E27,$P$4:$Q$39,2)))</f>
        <v>#REF!</v>
      </c>
      <c r="J27" s="24" t="e">
        <f>IF(B27=0,"",IF(B27=1,"MIL ","MIL "))</f>
        <v>#REF!</v>
      </c>
      <c r="K27" s="25" t="e">
        <f>+K26-B27*1000</f>
        <v>#REF!</v>
      </c>
      <c r="L27" s="38"/>
      <c r="M27" s="38"/>
      <c r="N27" s="38"/>
      <c r="O27" s="38"/>
      <c r="P27" s="19">
        <f t="shared" si="1"/>
        <v>60</v>
      </c>
      <c r="Q27" s="20" t="s">
        <v>80</v>
      </c>
    </row>
    <row r="28" spans="1:17">
      <c r="A28" s="20" t="s">
        <v>59</v>
      </c>
      <c r="B28" s="21" t="e">
        <f>INT(K27)</f>
        <v>#REF!</v>
      </c>
      <c r="C28" s="22" t="e">
        <f>INT(B28/100)*100</f>
        <v>#REF!</v>
      </c>
      <c r="D28" s="22" t="e">
        <f>IF((B28-C28)&lt;20,B28-C28,INT((B28-C28)/10)*10)</f>
        <v>#REF!</v>
      </c>
      <c r="E28" s="22" t="e">
        <f>+B28-C28-D28</f>
        <v>#REF!</v>
      </c>
      <c r="F28" s="23" t="e">
        <f>IF(C28=0,"",IF(AND(C28=100,D28=0),"CIEN ",VLOOKUP(C28,$P$4:$Q$39,2)))</f>
        <v>#REF!</v>
      </c>
      <c r="G28" s="23" t="e">
        <f>IF(D28=0,"",IF(B28=1,"UNO ",VLOOKUP(D28,$P$4:$Q$39,2)))</f>
        <v>#REF!</v>
      </c>
      <c r="H28" s="23" t="e">
        <f>IF(E28=0,"","Y ")</f>
        <v>#REF!</v>
      </c>
      <c r="I28" s="23" t="e">
        <f>IF(E28=0,"",IF(E28=1,"UNO ",VLOOKUP(E28,$P$4:$Q$39,2)))</f>
        <v>#REF!</v>
      </c>
      <c r="J28" s="24" t="e">
        <f>IF(A24=0,"CERO ","")</f>
        <v>#REF!</v>
      </c>
      <c r="K28" s="25" t="e">
        <f>+K27-B28</f>
        <v>#REF!</v>
      </c>
      <c r="L28" s="38"/>
      <c r="M28" s="38"/>
      <c r="N28" s="38"/>
      <c r="O28" s="38"/>
      <c r="P28" s="19">
        <f t="shared" si="1"/>
        <v>70</v>
      </c>
      <c r="Q28" s="20" t="s">
        <v>81</v>
      </c>
    </row>
    <row r="29" spans="1:17" ht="15" thickBot="1">
      <c r="A29" s="26" t="s">
        <v>61</v>
      </c>
      <c r="B29" s="27" t="e">
        <f>ROUND(K28*100,0)</f>
        <v>#REF!</v>
      </c>
      <c r="C29" s="28"/>
      <c r="D29" s="28"/>
      <c r="E29" s="28"/>
      <c r="F29" s="29" t="e">
        <f>IF(B29=0,"","CON ")</f>
        <v>#REF!</v>
      </c>
      <c r="G29" s="30" t="e">
        <f>IF(B29=0,"",CONCATENATE(B29," CENTAVOS"))</f>
        <v>#REF!</v>
      </c>
      <c r="H29" s="29"/>
      <c r="I29" s="29"/>
      <c r="J29" s="31"/>
      <c r="K29" s="32"/>
      <c r="L29" s="38"/>
      <c r="M29" s="38"/>
      <c r="N29" s="38"/>
      <c r="O29" s="38"/>
      <c r="P29" s="19">
        <f t="shared" si="1"/>
        <v>80</v>
      </c>
      <c r="Q29" s="20" t="s">
        <v>82</v>
      </c>
    </row>
    <row r="30" spans="1:17" ht="15" thickBot="1">
      <c r="A30" s="33" t="e">
        <f>CONCATENATE(F25,G25,H25,I25,J25,F26,G26,H26,I26,J26,F27,G27,H27,I27,J27,F28,G28,H28,I28,J28,F29,G29)</f>
        <v>#REF!</v>
      </c>
      <c r="B30" s="34"/>
      <c r="C30" s="34"/>
      <c r="D30" s="34"/>
      <c r="E30" s="34"/>
      <c r="F30" s="35"/>
      <c r="G30" s="35"/>
      <c r="H30" s="35"/>
      <c r="I30" s="35"/>
      <c r="J30" s="35"/>
      <c r="K30" s="36"/>
      <c r="L30" s="38"/>
      <c r="M30" s="38"/>
      <c r="N30" s="38"/>
      <c r="O30" s="38"/>
      <c r="P30" s="19">
        <f t="shared" si="1"/>
        <v>90</v>
      </c>
      <c r="Q30" s="20" t="s">
        <v>83</v>
      </c>
    </row>
    <row r="31" spans="1:17" ht="15" thickBot="1">
      <c r="A31" s="39"/>
      <c r="B31" s="39"/>
      <c r="C31" s="39"/>
      <c r="D31" s="39"/>
      <c r="E31" s="39"/>
      <c r="F31" s="23"/>
      <c r="G31" s="23"/>
      <c r="H31" s="23"/>
      <c r="I31" s="23"/>
      <c r="J31" s="23"/>
      <c r="K31" s="38"/>
      <c r="L31" s="38"/>
      <c r="M31" s="38"/>
      <c r="N31" s="38"/>
      <c r="O31" s="38"/>
      <c r="P31" s="19">
        <f t="shared" si="1"/>
        <v>100</v>
      </c>
      <c r="Q31" s="20" t="s">
        <v>84</v>
      </c>
    </row>
    <row r="32" spans="1:17" ht="24" thickBot="1">
      <c r="A32" s="130" t="s">
        <v>12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2"/>
      <c r="L32" s="38"/>
      <c r="M32" s="38"/>
      <c r="N32" s="38"/>
      <c r="O32" s="38"/>
      <c r="P32" s="19">
        <f t="shared" ref="P32:P39" si="2">+P31+100</f>
        <v>200</v>
      </c>
      <c r="Q32" s="20" t="s">
        <v>85</v>
      </c>
    </row>
    <row r="33" spans="1:17">
      <c r="A33" s="1" t="s">
        <v>48</v>
      </c>
      <c r="B33" s="2" t="s">
        <v>49</v>
      </c>
      <c r="C33" s="3"/>
      <c r="D33" s="3"/>
      <c r="E33" s="3"/>
      <c r="F33" s="3"/>
      <c r="G33" s="3"/>
      <c r="H33" s="3"/>
      <c r="I33" s="3"/>
      <c r="J33" s="4"/>
      <c r="K33" s="5" t="s">
        <v>50</v>
      </c>
      <c r="L33" s="38"/>
      <c r="M33" s="38"/>
      <c r="N33" s="38"/>
      <c r="O33" s="38"/>
      <c r="P33" s="19">
        <f t="shared" si="2"/>
        <v>300</v>
      </c>
      <c r="Q33" s="20" t="s">
        <v>86</v>
      </c>
    </row>
    <row r="34" spans="1:17" ht="15" thickBot="1">
      <c r="A34" s="7" t="e">
        <f>IF(+'PLAN DE TRABAJOS REFERENCIAL'!#REF!&lt;0,+'PLAN DE TRABAJOS REFERENCIAL'!#REF!*-1,IF(+'PLAN DE TRABAJOS REFERENCIAL'!#REF!&gt;0,+'PLAN DE TRABAJOS REFERENCIAL'!#REF!*1))</f>
        <v>#REF!</v>
      </c>
      <c r="B34" s="8"/>
      <c r="C34" s="9"/>
      <c r="D34" s="9"/>
      <c r="E34" s="9"/>
      <c r="F34" s="10"/>
      <c r="G34" s="10"/>
      <c r="H34" s="10"/>
      <c r="I34" s="10"/>
      <c r="J34" s="11"/>
      <c r="K34" s="12"/>
      <c r="L34" s="38"/>
      <c r="M34" s="38"/>
      <c r="N34" s="38"/>
      <c r="O34" s="38"/>
      <c r="P34" s="19">
        <f t="shared" si="2"/>
        <v>400</v>
      </c>
      <c r="Q34" s="20" t="s">
        <v>87</v>
      </c>
    </row>
    <row r="35" spans="1:17">
      <c r="A35" s="13" t="s">
        <v>53</v>
      </c>
      <c r="B35" s="14" t="e">
        <f>INT(A34/1000000000)</f>
        <v>#REF!</v>
      </c>
      <c r="C35" s="15" t="e">
        <f>INT(B35/100)*100</f>
        <v>#REF!</v>
      </c>
      <c r="D35" s="15" t="e">
        <f>IF((B35-C35)&lt;20,B35-C35,INT((B35-C35)/10)*10)</f>
        <v>#REF!</v>
      </c>
      <c r="E35" s="15" t="e">
        <f>+B35-C35-D35</f>
        <v>#REF!</v>
      </c>
      <c r="F35" s="16" t="e">
        <f>IF(C35=0,"",IF(AND(C35=100,D35=0),"CIEN ",VLOOKUP(C35,$P$4:$Q$39,2)))</f>
        <v>#REF!</v>
      </c>
      <c r="G35" s="16" t="e">
        <f>IF(D35=0,"",IF(D35=1,"UN ",VLOOKUP(D35,$P$4:$Q$39,2)))</f>
        <v>#REF!</v>
      </c>
      <c r="H35" s="16" t="e">
        <f>IF(E35=0,"","y ")</f>
        <v>#REF!</v>
      </c>
      <c r="I35" s="16" t="e">
        <f>IF(E35=0,"",IF(E35=1,"UN ",VLOOKUP(E35,$P$4:$Q$39,2)))</f>
        <v>#REF!</v>
      </c>
      <c r="J35" s="17" t="e">
        <f>IF(B35=0,"",IF(B35=1,"MIL","MIL "))</f>
        <v>#REF!</v>
      </c>
      <c r="K35" s="18" t="e">
        <f>+A34-B35*1000000000</f>
        <v>#REF!</v>
      </c>
      <c r="L35" s="38"/>
      <c r="M35" s="38"/>
      <c r="N35" s="38"/>
      <c r="O35" s="38"/>
      <c r="P35" s="19">
        <f t="shared" si="2"/>
        <v>500</v>
      </c>
      <c r="Q35" s="20" t="s">
        <v>88</v>
      </c>
    </row>
    <row r="36" spans="1:17">
      <c r="A36" s="20" t="s">
        <v>55</v>
      </c>
      <c r="B36" s="21" t="e">
        <f>INT(K35/1000000)</f>
        <v>#REF!</v>
      </c>
      <c r="C36" s="22" t="e">
        <f>INT(B36/100)*100</f>
        <v>#REF!</v>
      </c>
      <c r="D36" s="22" t="e">
        <f>IF((B36-C36)&lt;20,B36-C36,INT((B36-C36)/10)*10)</f>
        <v>#REF!</v>
      </c>
      <c r="E36" s="22" t="e">
        <f>+B36-C36-D36</f>
        <v>#REF!</v>
      </c>
      <c r="F36" s="23" t="e">
        <f>IF(C36=0,"",IF(AND(C36=100,D36=0),"CIEN ",VLOOKUP(C36,$P$4:$Q$39,2)))</f>
        <v>#REF!</v>
      </c>
      <c r="G36" s="23" t="e">
        <f>IF(D36=0,"",IF(D36=1,"UN ",VLOOKUP(D36,$P$4:$Q$39,2)))</f>
        <v>#REF!</v>
      </c>
      <c r="H36" s="23" t="e">
        <f>IF(E36=0,"","y ")</f>
        <v>#REF!</v>
      </c>
      <c r="I36" s="23" t="e">
        <f>IF(E36=0,"",IF(E36=1,"UN ",VLOOKUP(E36,$P$4:$Q$39,2)))</f>
        <v>#REF!</v>
      </c>
      <c r="J36" s="24" t="e">
        <f>IF(B36=0,"",IF(B36=1,"MILLÓN ","MILLONES "))</f>
        <v>#REF!</v>
      </c>
      <c r="K36" s="25" t="e">
        <f>+K35-B36*1000000</f>
        <v>#REF!</v>
      </c>
      <c r="L36" s="38"/>
      <c r="M36" s="38"/>
      <c r="N36" s="38"/>
      <c r="O36" s="38"/>
      <c r="P36" s="19">
        <f t="shared" si="2"/>
        <v>600</v>
      </c>
      <c r="Q36" s="20" t="s">
        <v>89</v>
      </c>
    </row>
    <row r="37" spans="1:17">
      <c r="A37" s="20" t="s">
        <v>57</v>
      </c>
      <c r="B37" s="21" t="e">
        <f>INT(K36/1000)</f>
        <v>#REF!</v>
      </c>
      <c r="C37" s="22" t="e">
        <f>INT(B37/100)*100</f>
        <v>#REF!</v>
      </c>
      <c r="D37" s="22" t="e">
        <f>IF((B37-C37)&lt;20,B37-C37,INT((B37-C37)/10)*10)</f>
        <v>#REF!</v>
      </c>
      <c r="E37" s="22" t="e">
        <f>+B37-C37-D37</f>
        <v>#REF!</v>
      </c>
      <c r="F37" s="23" t="e">
        <f>IF(C37=0,"",IF(AND(C37=100,D37=0),"CIEN ",VLOOKUP(C37,$P$4:$Q$39,2)))</f>
        <v>#REF!</v>
      </c>
      <c r="G37" s="23" t="e">
        <f>IF(D37=0,"",IF(D37=1,"UN ",VLOOKUP(D37,$P$4:$Q$39,2)))</f>
        <v>#REF!</v>
      </c>
      <c r="H37" s="23" t="e">
        <f>IF(E37=0,"","Y ")</f>
        <v>#REF!</v>
      </c>
      <c r="I37" s="23" t="e">
        <f>IF(E37=0,"",IF(E37=1,"UN ",VLOOKUP(E37,$P$4:$Q$39,2)))</f>
        <v>#REF!</v>
      </c>
      <c r="J37" s="24" t="e">
        <f>IF(B37=0,"",IF(B37=1,"MIL ","MIL "))</f>
        <v>#REF!</v>
      </c>
      <c r="K37" s="25" t="e">
        <f>+K36-B37*1000</f>
        <v>#REF!</v>
      </c>
      <c r="L37" s="38"/>
      <c r="M37" s="38"/>
      <c r="N37" s="38"/>
      <c r="O37" s="38"/>
      <c r="P37" s="19">
        <f t="shared" si="2"/>
        <v>700</v>
      </c>
      <c r="Q37" s="20" t="s">
        <v>90</v>
      </c>
    </row>
    <row r="38" spans="1:17">
      <c r="A38" s="20" t="s">
        <v>59</v>
      </c>
      <c r="B38" s="21" t="e">
        <f>INT(K37)</f>
        <v>#REF!</v>
      </c>
      <c r="C38" s="22" t="e">
        <f>INT(B38/100)*100</f>
        <v>#REF!</v>
      </c>
      <c r="D38" s="22" t="e">
        <f>IF((B38-C38)&lt;20,B38-C38,INT((B38-C38)/10)*10)</f>
        <v>#REF!</v>
      </c>
      <c r="E38" s="22" t="e">
        <f>+B38-C38-D38</f>
        <v>#REF!</v>
      </c>
      <c r="F38" s="23" t="e">
        <f>IF(C38=0,"",IF(AND(C38=100,D38=0),"CIEN ",VLOOKUP(C38,$P$4:$Q$39,2)))</f>
        <v>#REF!</v>
      </c>
      <c r="G38" s="23" t="e">
        <f>IF(D38=0,"",IF(B38=1,"UNO ",VLOOKUP(D38,$P$4:$Q$39,2)))</f>
        <v>#REF!</v>
      </c>
      <c r="H38" s="23" t="e">
        <f>IF(E38=0,"","Y ")</f>
        <v>#REF!</v>
      </c>
      <c r="I38" s="23" t="e">
        <f>IF(E38=0,"",IF(E38=1,"UNO ",VLOOKUP(E38,$P$4:$Q$39,2)))</f>
        <v>#REF!</v>
      </c>
      <c r="J38" s="24" t="e">
        <f>IF(A34=0,"CERO ","")</f>
        <v>#REF!</v>
      </c>
      <c r="K38" s="25" t="e">
        <f>+K37-B38</f>
        <v>#REF!</v>
      </c>
      <c r="L38" s="38"/>
      <c r="M38" s="38"/>
      <c r="N38" s="38"/>
      <c r="O38" s="38"/>
      <c r="P38" s="19">
        <f t="shared" si="2"/>
        <v>800</v>
      </c>
      <c r="Q38" s="20" t="s">
        <v>91</v>
      </c>
    </row>
    <row r="39" spans="1:17" ht="15" thickBot="1">
      <c r="A39" s="26" t="s">
        <v>61</v>
      </c>
      <c r="B39" s="27" t="e">
        <f>ROUND(K38*100,0)</f>
        <v>#REF!</v>
      </c>
      <c r="C39" s="28"/>
      <c r="D39" s="28"/>
      <c r="E39" s="28"/>
      <c r="F39" s="29" t="e">
        <f>IF(B39=0,"","CON ")</f>
        <v>#REF!</v>
      </c>
      <c r="G39" s="30" t="e">
        <f>IF(B39=0,"",CONCATENATE(B39," CENTAVOS"))</f>
        <v>#REF!</v>
      </c>
      <c r="H39" s="29"/>
      <c r="I39" s="29"/>
      <c r="J39" s="31"/>
      <c r="K39" s="32"/>
      <c r="L39" s="38"/>
      <c r="M39" s="38"/>
      <c r="N39" s="38"/>
      <c r="O39" s="38"/>
      <c r="P39" s="40">
        <f t="shared" si="2"/>
        <v>900</v>
      </c>
      <c r="Q39" s="26" t="s">
        <v>92</v>
      </c>
    </row>
    <row r="40" spans="1:17" ht="15" thickBot="1">
      <c r="A40" s="33" t="e">
        <f>CONCATENATE(F35,G35,H35,I35,J35,F36,G36,H36,I36,J36,F37,G37,H37,I37,J37,F38,G38,H38,I38,J38,F39,G39)</f>
        <v>#REF!</v>
      </c>
      <c r="B40" s="34"/>
      <c r="C40" s="34"/>
      <c r="D40" s="34"/>
      <c r="E40" s="34"/>
      <c r="F40" s="35"/>
      <c r="G40" s="35"/>
      <c r="H40" s="35"/>
      <c r="I40" s="35"/>
      <c r="J40" s="35"/>
      <c r="K40" s="36"/>
    </row>
    <row r="41" spans="1:17" ht="15" thickBot="1"/>
    <row r="42" spans="1:17" ht="24" thickBot="1">
      <c r="A42" s="130" t="s">
        <v>13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2"/>
    </row>
    <row r="43" spans="1:17">
      <c r="A43" s="1" t="s">
        <v>48</v>
      </c>
      <c r="B43" s="2" t="s">
        <v>49</v>
      </c>
      <c r="C43" s="3"/>
      <c r="D43" s="3"/>
      <c r="E43" s="3"/>
      <c r="F43" s="3"/>
      <c r="G43" s="3"/>
      <c r="H43" s="3"/>
      <c r="I43" s="3"/>
      <c r="J43" s="4"/>
      <c r="K43" s="5" t="s">
        <v>50</v>
      </c>
    </row>
    <row r="44" spans="1:17" ht="15" thickBot="1">
      <c r="A44" s="7" t="e">
        <f>IF(+'PLAN DE TRABAJOS REFERENCIAL'!#REF!&lt;0,+'PLAN DE TRABAJOS REFERENCIAL'!#REF!*-1,IF(+'PLAN DE TRABAJOS REFERENCIAL'!#REF!&gt;0,+'PLAN DE TRABAJOS REFERENCIAL'!#REF!*1))</f>
        <v>#REF!</v>
      </c>
      <c r="B44" s="8"/>
      <c r="C44" s="9"/>
      <c r="D44" s="9"/>
      <c r="E44" s="9"/>
      <c r="F44" s="10"/>
      <c r="G44" s="10"/>
      <c r="H44" s="10"/>
      <c r="I44" s="10"/>
      <c r="J44" s="11"/>
      <c r="K44" s="12"/>
    </row>
    <row r="45" spans="1:17">
      <c r="A45" s="13" t="s">
        <v>53</v>
      </c>
      <c r="B45" s="14" t="e">
        <f>INT(A44/1000000000)</f>
        <v>#REF!</v>
      </c>
      <c r="C45" s="15" t="e">
        <f>INT(B45/100)*100</f>
        <v>#REF!</v>
      </c>
      <c r="D45" s="15" t="e">
        <f>IF((B45-C45)&lt;20,B45-C45,INT((B45-C45)/10)*10)</f>
        <v>#REF!</v>
      </c>
      <c r="E45" s="15" t="e">
        <f>+B45-C45-D45</f>
        <v>#REF!</v>
      </c>
      <c r="F45" s="16" t="e">
        <f>IF(C45=0,"",IF(AND(C45=100,D45=0),"CIEN ",VLOOKUP(C45,$P$4:$Q$39,2)))</f>
        <v>#REF!</v>
      </c>
      <c r="G45" s="16" t="e">
        <f>IF(D45=0,"",IF(D45=1,"UN ",VLOOKUP(D45,$P$4:$Q$39,2)))</f>
        <v>#REF!</v>
      </c>
      <c r="H45" s="16" t="e">
        <f>IF(E45=0,"","y ")</f>
        <v>#REF!</v>
      </c>
      <c r="I45" s="16" t="e">
        <f>IF(E45=0,"",IF(E45=1,"UN ",VLOOKUP(E45,$P$4:$Q$39,2)))</f>
        <v>#REF!</v>
      </c>
      <c r="J45" s="17" t="e">
        <f>IF(B45=0,"",IF(B45=1,"MIL","MIL "))</f>
        <v>#REF!</v>
      </c>
      <c r="K45" s="18" t="e">
        <f>+A44-B45*1000000000</f>
        <v>#REF!</v>
      </c>
    </row>
    <row r="46" spans="1:17">
      <c r="A46" s="20" t="s">
        <v>55</v>
      </c>
      <c r="B46" s="21" t="e">
        <f>INT(K45/1000000)</f>
        <v>#REF!</v>
      </c>
      <c r="C46" s="22" t="e">
        <f>INT(B46/100)*100</f>
        <v>#REF!</v>
      </c>
      <c r="D46" s="22" t="e">
        <f>IF((B46-C46)&lt;20,B46-C46,INT((B46-C46)/10)*10)</f>
        <v>#REF!</v>
      </c>
      <c r="E46" s="22" t="e">
        <f>+B46-C46-D46</f>
        <v>#REF!</v>
      </c>
      <c r="F46" s="23" t="e">
        <f>IF(C46=0,"",IF(AND(C46=100,D46=0),"CIEN ",VLOOKUP(C46,$P$4:$Q$39,2)))</f>
        <v>#REF!</v>
      </c>
      <c r="G46" s="23" t="e">
        <f>IF(D46=0,"",IF(D46=1,"UN ",VLOOKUP(D46,$P$4:$Q$39,2)))</f>
        <v>#REF!</v>
      </c>
      <c r="H46" s="23" t="e">
        <f>IF(E46=0,"","y ")</f>
        <v>#REF!</v>
      </c>
      <c r="I46" s="23" t="e">
        <f>IF(E46=0,"",IF(E46=1,"UN ",VLOOKUP(E46,$P$4:$Q$39,2)))</f>
        <v>#REF!</v>
      </c>
      <c r="J46" s="24" t="e">
        <f>IF(B46=0,"",IF(B46=1,"MILLÓN ","MILLONES "))</f>
        <v>#REF!</v>
      </c>
      <c r="K46" s="25" t="e">
        <f>+K45-B46*1000000</f>
        <v>#REF!</v>
      </c>
    </row>
    <row r="47" spans="1:17">
      <c r="A47" s="20" t="s">
        <v>57</v>
      </c>
      <c r="B47" s="21" t="e">
        <f>INT(K46/1000)</f>
        <v>#REF!</v>
      </c>
      <c r="C47" s="22" t="e">
        <f>INT(B47/100)*100</f>
        <v>#REF!</v>
      </c>
      <c r="D47" s="22" t="e">
        <f>IF((B47-C47)&lt;20,B47-C47,INT((B47-C47)/10)*10)</f>
        <v>#REF!</v>
      </c>
      <c r="E47" s="22" t="e">
        <f>+B47-C47-D47</f>
        <v>#REF!</v>
      </c>
      <c r="F47" s="23" t="e">
        <f>IF(C47=0,"",IF(AND(C47=100,D47=0),"CIEN ",VLOOKUP(C47,$P$4:$Q$39,2)))</f>
        <v>#REF!</v>
      </c>
      <c r="G47" s="23" t="e">
        <f>IF(D47=0,"",IF(D47=1,"UN ",VLOOKUP(D47,$P$4:$Q$39,2)))</f>
        <v>#REF!</v>
      </c>
      <c r="H47" s="23" t="e">
        <f>IF(E47=0,"","Y ")</f>
        <v>#REF!</v>
      </c>
      <c r="I47" s="23" t="e">
        <f>IF(E47=0,"",IF(E47=1,"UN ",VLOOKUP(E47,$P$4:$Q$39,2)))</f>
        <v>#REF!</v>
      </c>
      <c r="J47" s="24" t="e">
        <f>IF(B47=0,"",IF(B47=1,"MIL ","MIL "))</f>
        <v>#REF!</v>
      </c>
      <c r="K47" s="25" t="e">
        <f>+K46-B47*1000</f>
        <v>#REF!</v>
      </c>
    </row>
    <row r="48" spans="1:17">
      <c r="A48" s="20" t="s">
        <v>59</v>
      </c>
      <c r="B48" s="21" t="e">
        <f>INT(K47)</f>
        <v>#REF!</v>
      </c>
      <c r="C48" s="22" t="e">
        <f>INT(B48/100)*100</f>
        <v>#REF!</v>
      </c>
      <c r="D48" s="22" t="e">
        <f>IF((B48-C48)&lt;20,B48-C48,INT((B48-C48)/10)*10)</f>
        <v>#REF!</v>
      </c>
      <c r="E48" s="22" t="e">
        <f>+B48-C48-D48</f>
        <v>#REF!</v>
      </c>
      <c r="F48" s="23" t="e">
        <f>IF(C48=0,"",IF(AND(C48=100,D48=0),"CIEN ",VLOOKUP(C48,$P$4:$Q$39,2)))</f>
        <v>#REF!</v>
      </c>
      <c r="G48" s="23" t="e">
        <f>IF(D48=0,"",IF(B48=1,"UNO ",VLOOKUP(D48,$P$4:$Q$39,2)))</f>
        <v>#REF!</v>
      </c>
      <c r="H48" s="23" t="e">
        <f>IF(E48=0,"","Y ")</f>
        <v>#REF!</v>
      </c>
      <c r="I48" s="23" t="e">
        <f>IF(E48=0,"",IF(E48=1,"UNO ",VLOOKUP(E48,$P$4:$Q$39,2)))</f>
        <v>#REF!</v>
      </c>
      <c r="J48" s="24" t="e">
        <f>IF(A44=0,"CERO ","")</f>
        <v>#REF!</v>
      </c>
      <c r="K48" s="25" t="e">
        <f>+K47-B48</f>
        <v>#REF!</v>
      </c>
    </row>
    <row r="49" spans="1:11" ht="15" thickBot="1">
      <c r="A49" s="26" t="s">
        <v>61</v>
      </c>
      <c r="B49" s="27" t="e">
        <f>ROUND(K48*100,0)</f>
        <v>#REF!</v>
      </c>
      <c r="C49" s="28"/>
      <c r="D49" s="28"/>
      <c r="E49" s="28"/>
      <c r="F49" s="29" t="e">
        <f>IF(B49=0,"","CON ")</f>
        <v>#REF!</v>
      </c>
      <c r="G49" s="30" t="e">
        <f>IF(B49=0,"",CONCATENATE(B49," CENTAVOS"))</f>
        <v>#REF!</v>
      </c>
      <c r="H49" s="29"/>
      <c r="I49" s="29"/>
      <c r="J49" s="31"/>
      <c r="K49" s="32"/>
    </row>
    <row r="50" spans="1:11" ht="15" thickBot="1">
      <c r="A50" s="33" t="e">
        <f>CONCATENATE(F45,G45,H45,I45,J45,F46,G46,H46,I46,J46,F47,G47,H47,I47,J47,F48,G48,H48,I48,J48,F49,G49)</f>
        <v>#REF!</v>
      </c>
      <c r="B50" s="34"/>
      <c r="C50" s="34"/>
      <c r="D50" s="34"/>
      <c r="E50" s="34"/>
      <c r="F50" s="35"/>
      <c r="G50" s="35"/>
      <c r="H50" s="35"/>
      <c r="I50" s="35"/>
      <c r="J50" s="35"/>
      <c r="K50" s="36"/>
    </row>
    <row r="51" spans="1:11" ht="15" thickBot="1"/>
    <row r="52" spans="1:11" ht="24" thickBot="1">
      <c r="A52" s="130" t="s">
        <v>93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2"/>
    </row>
    <row r="53" spans="1:11">
      <c r="A53" s="1" t="s">
        <v>48</v>
      </c>
      <c r="B53" s="2" t="s">
        <v>49</v>
      </c>
      <c r="C53" s="3"/>
      <c r="D53" s="3"/>
      <c r="E53" s="3"/>
      <c r="F53" s="3"/>
      <c r="G53" s="3"/>
      <c r="H53" s="3"/>
      <c r="I53" s="3"/>
      <c r="J53" s="4"/>
      <c r="K53" s="5" t="s">
        <v>50</v>
      </c>
    </row>
    <row r="54" spans="1:11" ht="15" thickBot="1">
      <c r="A54" s="7" t="e">
        <f>IF(+'PLAN DE TRABAJOS REFERENCIAL'!#REF!&lt;0,+'PLAN DE TRABAJOS REFERENCIAL'!#REF!*-1,IF(+'PLAN DE TRABAJOS REFERENCIAL'!#REF!&gt;0,+'PLAN DE TRABAJOS REFERENCIAL'!#REF!*1))</f>
        <v>#REF!</v>
      </c>
      <c r="B54" s="8"/>
      <c r="C54" s="9"/>
      <c r="D54" s="9"/>
      <c r="E54" s="9"/>
      <c r="F54" s="10"/>
      <c r="G54" s="10"/>
      <c r="H54" s="10"/>
      <c r="I54" s="10"/>
      <c r="J54" s="11"/>
      <c r="K54" s="12"/>
    </row>
    <row r="55" spans="1:11">
      <c r="A55" s="13" t="s">
        <v>53</v>
      </c>
      <c r="B55" s="14" t="e">
        <f>INT(A54/1000000000)</f>
        <v>#REF!</v>
      </c>
      <c r="C55" s="15" t="e">
        <f>INT(B55/100)*100</f>
        <v>#REF!</v>
      </c>
      <c r="D55" s="15" t="e">
        <f>IF((B55-C55)&lt;20,B55-C55,INT((B55-C55)/10)*10)</f>
        <v>#REF!</v>
      </c>
      <c r="E55" s="15" t="e">
        <f>+B55-C55-D55</f>
        <v>#REF!</v>
      </c>
      <c r="F55" s="16" t="e">
        <f>IF(C55=0,"",IF(AND(C55=100,D55=0),"CIEN ",VLOOKUP(C55,$P$4:$Q$39,2)))</f>
        <v>#REF!</v>
      </c>
      <c r="G55" s="16" t="e">
        <f>IF(D55=0,"",IF(D55=1,"UN ",VLOOKUP(D55,$P$4:$Q$39,2)))</f>
        <v>#REF!</v>
      </c>
      <c r="H55" s="16" t="e">
        <f>IF(E55=0,"","y ")</f>
        <v>#REF!</v>
      </c>
      <c r="I55" s="16" t="e">
        <f>IF(E55=0,"",IF(E55=1,"UN ",VLOOKUP(E55,$P$4:$Q$39,2)))</f>
        <v>#REF!</v>
      </c>
      <c r="J55" s="17" t="e">
        <f>IF(B55=0,"",IF(B55=1,"MIL","MIL "))</f>
        <v>#REF!</v>
      </c>
      <c r="K55" s="18" t="e">
        <f>+A54-B55*1000000000</f>
        <v>#REF!</v>
      </c>
    </row>
    <row r="56" spans="1:11">
      <c r="A56" s="20" t="s">
        <v>55</v>
      </c>
      <c r="B56" s="21" t="e">
        <f>INT(K55/1000000)</f>
        <v>#REF!</v>
      </c>
      <c r="C56" s="22" t="e">
        <f>INT(B56/100)*100</f>
        <v>#REF!</v>
      </c>
      <c r="D56" s="22" t="e">
        <f>IF((B56-C56)&lt;20,B56-C56,INT((B56-C56)/10)*10)</f>
        <v>#REF!</v>
      </c>
      <c r="E56" s="22" t="e">
        <f>+B56-C56-D56</f>
        <v>#REF!</v>
      </c>
      <c r="F56" s="23" t="e">
        <f>IF(C56=0,"",IF(AND(C56=100,D56=0),"CIEN ",VLOOKUP(C56,$P$4:$Q$39,2)))</f>
        <v>#REF!</v>
      </c>
      <c r="G56" s="23" t="e">
        <f>IF(D56=0,"",IF(D56=1,"UN ",VLOOKUP(D56,$P$4:$Q$39,2)))</f>
        <v>#REF!</v>
      </c>
      <c r="H56" s="23" t="e">
        <f>IF(E56=0,"","y ")</f>
        <v>#REF!</v>
      </c>
      <c r="I56" s="23" t="e">
        <f>IF(E56=0,"",IF(E56=1,"UN ",VLOOKUP(E56,$P$4:$Q$39,2)))</f>
        <v>#REF!</v>
      </c>
      <c r="J56" s="24" t="e">
        <f>IF(B56=0,"",IF(B56=1,"MILLÓN ","MILLONES "))</f>
        <v>#REF!</v>
      </c>
      <c r="K56" s="25" t="e">
        <f>+K55-B56*1000000</f>
        <v>#REF!</v>
      </c>
    </row>
    <row r="57" spans="1:11">
      <c r="A57" s="20" t="s">
        <v>57</v>
      </c>
      <c r="B57" s="21" t="e">
        <f>INT(K56/1000)</f>
        <v>#REF!</v>
      </c>
      <c r="C57" s="22" t="e">
        <f>INT(B57/100)*100</f>
        <v>#REF!</v>
      </c>
      <c r="D57" s="22" t="e">
        <f>IF((B57-C57)&lt;20,B57-C57,INT((B57-C57)/10)*10)</f>
        <v>#REF!</v>
      </c>
      <c r="E57" s="22" t="e">
        <f>+B57-C57-D57</f>
        <v>#REF!</v>
      </c>
      <c r="F57" s="23" t="e">
        <f>IF(C57=0,"",IF(AND(C57=100,D57=0),"CIEN ",VLOOKUP(C57,$P$4:$Q$39,2)))</f>
        <v>#REF!</v>
      </c>
      <c r="G57" s="23" t="e">
        <f>IF(D57=0,"",IF(D57=1,"UN ",VLOOKUP(D57,$P$4:$Q$39,2)))</f>
        <v>#REF!</v>
      </c>
      <c r="H57" s="23" t="e">
        <f>IF(E57=0,"","Y ")</f>
        <v>#REF!</v>
      </c>
      <c r="I57" s="23" t="e">
        <f>IF(E57=0,"",IF(E57=1,"UN ",VLOOKUP(E57,$P$4:$Q$39,2)))</f>
        <v>#REF!</v>
      </c>
      <c r="J57" s="24" t="e">
        <f>IF(B57=0,"",IF(B57=1,"MIL ","MIL "))</f>
        <v>#REF!</v>
      </c>
      <c r="K57" s="25" t="e">
        <f>+K56-B57*1000</f>
        <v>#REF!</v>
      </c>
    </row>
    <row r="58" spans="1:11">
      <c r="A58" s="20" t="s">
        <v>59</v>
      </c>
      <c r="B58" s="21" t="e">
        <f>INT(K57)</f>
        <v>#REF!</v>
      </c>
      <c r="C58" s="22" t="e">
        <f>INT(B58/100)*100</f>
        <v>#REF!</v>
      </c>
      <c r="D58" s="22" t="e">
        <f>IF((B58-C58)&lt;20,B58-C58,INT((B58-C58)/10)*10)</f>
        <v>#REF!</v>
      </c>
      <c r="E58" s="22" t="e">
        <f>+B58-C58-D58</f>
        <v>#REF!</v>
      </c>
      <c r="F58" s="23" t="e">
        <f>IF(C58=0,"",IF(AND(C58=100,D58=0),"CIEN ",VLOOKUP(C58,$P$4:$Q$39,2)))</f>
        <v>#REF!</v>
      </c>
      <c r="G58" s="23" t="e">
        <f>IF(D58=0,"",IF(B58=1,"UNO ",VLOOKUP(D58,$P$4:$Q$39,2)))</f>
        <v>#REF!</v>
      </c>
      <c r="H58" s="23" t="e">
        <f>IF(E58=0,"","Y ")</f>
        <v>#REF!</v>
      </c>
      <c r="I58" s="23" t="e">
        <f>IF(E58=0,"",IF(E58=1,"UNO ",VLOOKUP(E58,$P$4:$Q$39,2)))</f>
        <v>#REF!</v>
      </c>
      <c r="J58" s="24" t="e">
        <f>IF(A54=0,"CERO ","")</f>
        <v>#REF!</v>
      </c>
      <c r="K58" s="25" t="e">
        <f>+K57-B58</f>
        <v>#REF!</v>
      </c>
    </row>
    <row r="59" spans="1:11" ht="15" thickBot="1">
      <c r="A59" s="26" t="s">
        <v>61</v>
      </c>
      <c r="B59" s="27" t="e">
        <f>ROUND(K58*100,0)</f>
        <v>#REF!</v>
      </c>
      <c r="C59" s="28"/>
      <c r="D59" s="28"/>
      <c r="E59" s="28"/>
      <c r="F59" s="29" t="e">
        <f>IF(B59=0,"","CON ")</f>
        <v>#REF!</v>
      </c>
      <c r="G59" s="30" t="e">
        <f>IF(B59=0,"",CONCATENATE(B59," CENTAVOS"))</f>
        <v>#REF!</v>
      </c>
      <c r="H59" s="29"/>
      <c r="I59" s="29"/>
      <c r="J59" s="31"/>
      <c r="K59" s="32"/>
    </row>
    <row r="60" spans="1:11" ht="15" thickBot="1">
      <c r="A60" s="33" t="e">
        <f>CONCATENATE(F55,G55,H55,I55,J55,F56,G56,H56,I56,J56,F57,G57,H57,I57,J57,F58,G58,H58,I58,J58,F59,G59)</f>
        <v>#REF!</v>
      </c>
      <c r="B60" s="34"/>
      <c r="C60" s="34"/>
      <c r="D60" s="34"/>
      <c r="E60" s="34"/>
      <c r="F60" s="35"/>
      <c r="G60" s="35"/>
      <c r="H60" s="35"/>
      <c r="I60" s="35"/>
      <c r="J60" s="35"/>
      <c r="K60" s="36"/>
    </row>
  </sheetData>
  <mergeCells count="6">
    <mergeCell ref="A52:K52"/>
    <mergeCell ref="A2:K2"/>
    <mergeCell ref="A12:K12"/>
    <mergeCell ref="A22:K22"/>
    <mergeCell ref="A32:K32"/>
    <mergeCell ref="A42:K4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94b84b-39ca-4973-a6a1-c5dd66fd8965" xsi:nil="true"/>
    <lcf76f155ced4ddcb4097134ff3c332f xmlns="03fd7087-3ff3-4ec4-9d52-81e9ee6040f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B7C6DACABF394CAAC7394F7F62728C" ma:contentTypeVersion="17" ma:contentTypeDescription="Crear nuevo documento." ma:contentTypeScope="" ma:versionID="c48016ac9a09892928be900b5e42d122">
  <xsd:schema xmlns:xsd="http://www.w3.org/2001/XMLSchema" xmlns:xs="http://www.w3.org/2001/XMLSchema" xmlns:p="http://schemas.microsoft.com/office/2006/metadata/properties" xmlns:ns2="03fd7087-3ff3-4ec4-9d52-81e9ee6040fc" xmlns:ns3="f894b84b-39ca-4973-a6a1-c5dd66fd8965" targetNamespace="http://schemas.microsoft.com/office/2006/metadata/properties" ma:root="true" ma:fieldsID="3c47ca1fc054ad760101e19611f0adcc" ns2:_="" ns3:_="">
    <xsd:import namespace="03fd7087-3ff3-4ec4-9d52-81e9ee6040fc"/>
    <xsd:import namespace="f894b84b-39ca-4973-a6a1-c5dd66fd89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d7087-3ff3-4ec4-9d52-81e9ee6040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86a6d29-835b-4506-bbb9-b60d0bc970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4b84b-39ca-4973-a6a1-c5dd66fd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faadb7-2dad-43e5-8fcf-6b25c93c1635}" ma:internalName="TaxCatchAll" ma:showField="CatchAllData" ma:web="f894b84b-39ca-4973-a6a1-c5dd66fd89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FA70C4-F828-42CD-A17E-8064C8A4744B}"/>
</file>

<file path=customXml/itemProps2.xml><?xml version="1.0" encoding="utf-8"?>
<ds:datastoreItem xmlns:ds="http://schemas.openxmlformats.org/officeDocument/2006/customXml" ds:itemID="{3D0F4A4D-8657-45A7-89B8-02487D74CEE1}"/>
</file>

<file path=customXml/itemProps3.xml><?xml version="1.0" encoding="utf-8"?>
<ds:datastoreItem xmlns:ds="http://schemas.openxmlformats.org/officeDocument/2006/customXml" ds:itemID="{E03BB497-F134-4397-A2A5-DCB46BF68F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Ezequiel Paez</dc:creator>
  <cp:keywords/>
  <dc:description/>
  <cp:lastModifiedBy>Lorena Elizabeth Rolon</cp:lastModifiedBy>
  <cp:revision/>
  <dcterms:created xsi:type="dcterms:W3CDTF">2021-08-19T13:49:22Z</dcterms:created>
  <dcterms:modified xsi:type="dcterms:W3CDTF">2026-05-03T02:22:58Z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0x01010051B7C6DACABF394CAAC7394F7F62728C</vt:lpwstr>
  </property>
  <property fmtid="{D5CDD505-2E9C-101B-9397-08002B2CF9AE}" pid="3" name="MediaServiceImageTags">
    <vt:lpwstr/>
  </property>
</Properties>
</file>